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2120" windowHeight="8670" firstSheet="4" activeTab="6"/>
  </bookViews>
  <sheets>
    <sheet name="DIGITAÇÃO DE DADOS" sheetId="9" r:id="rId1"/>
    <sheet name="DIGITAÇÃO DADOS CALEN. DE AULA" sheetId="14" r:id="rId2"/>
    <sheet name="DIGITAÇÃO CALENDÁRIO PROFESSOR" sheetId="1" r:id="rId3"/>
    <sheet name="CALENDÁRIO ALUNO " sheetId="2" r:id="rId4"/>
    <sheet name="AVISO PROFESSORES" sheetId="4" r:id="rId5"/>
    <sheet name="AVISO ALUNOS" sheetId="5" r:id="rId6"/>
    <sheet name="DIGITAÇÃO PROGRAMAÇÃO ESTÁGIOS" sheetId="8" r:id="rId7"/>
    <sheet name="DADOS" sheetId="10" state="hidden" r:id="rId8"/>
    <sheet name="DADOS MATRIZ" sheetId="11" state="hidden" r:id="rId9"/>
    <sheet name="CALENDÁRIO" sheetId="15" state="hidden" r:id="rId10"/>
  </sheets>
  <definedNames>
    <definedName name="LISTA1">DADOS!$A$3:$A$9</definedName>
    <definedName name="LISTA2">DADOS!$A$12:$A$34</definedName>
    <definedName name="LISTA3">DADOS!$A$38:$A$40</definedName>
    <definedName name="LISTA4">DADOS!$A$44:$A$51</definedName>
    <definedName name="LISTA5">DADOS!$A$55:$A$58</definedName>
    <definedName name="LISTA6">DADOS!$A$61:$A$109</definedName>
    <definedName name="LISTA7">DADOS!$A$113:$A$161</definedName>
    <definedName name="LISTA8">DADOS!$A$164:$A$176</definedName>
  </definedNames>
  <calcPr calcId="124519"/>
</workbook>
</file>

<file path=xl/calcChain.xml><?xml version="1.0" encoding="utf-8"?>
<calcChain xmlns="http://schemas.openxmlformats.org/spreadsheetml/2006/main">
  <c r="M21" i="9"/>
  <c r="M20"/>
  <c r="M19"/>
  <c r="M18"/>
  <c r="M17"/>
  <c r="M16"/>
  <c r="M15"/>
  <c r="M14"/>
  <c r="H5" i="8"/>
  <c r="N32" i="2"/>
  <c r="H49" i="4" s="1"/>
  <c r="H49" i="5" s="1"/>
  <c r="B53" i="8" s="1"/>
  <c r="N31" i="2"/>
  <c r="H48" i="4" s="1"/>
  <c r="H48" i="5" s="1"/>
  <c r="B52" i="8" s="1"/>
  <c r="AG30" i="1"/>
  <c r="AG29"/>
  <c r="AG28"/>
  <c r="AG27"/>
  <c r="I7" i="5"/>
  <c r="I7" i="4"/>
  <c r="D55" i="1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C58"/>
  <c r="C57"/>
  <c r="C56"/>
  <c r="C55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C51"/>
  <c r="C50"/>
  <c r="C49"/>
  <c r="C48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C44"/>
  <c r="C43"/>
  <c r="C42"/>
  <c r="C41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C37"/>
  <c r="C36"/>
  <c r="C35"/>
  <c r="C34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0"/>
  <c r="C29"/>
  <c r="C28"/>
  <c r="C27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C23"/>
  <c r="C22"/>
  <c r="C21"/>
  <c r="C20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C16"/>
  <c r="C15"/>
  <c r="C14"/>
  <c r="C13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C9"/>
  <c r="C8"/>
  <c r="C7"/>
  <c r="C6"/>
  <c r="F11" i="9"/>
  <c r="T2" i="1" s="1"/>
  <c r="K4" i="2" s="1"/>
  <c r="M13" i="14"/>
  <c r="M11"/>
  <c r="M9"/>
  <c r="M7"/>
  <c r="M5"/>
  <c r="J13"/>
  <c r="J11"/>
  <c r="J9"/>
  <c r="J7"/>
  <c r="J5"/>
  <c r="G13"/>
  <c r="G11"/>
  <c r="G9"/>
  <c r="G7"/>
  <c r="G5"/>
  <c r="D13"/>
  <c r="D11"/>
  <c r="D9"/>
  <c r="D7"/>
  <c r="D5"/>
  <c r="G269"/>
  <c r="G233"/>
  <c r="G197"/>
  <c r="G161"/>
  <c r="D166" s="1"/>
  <c r="G125"/>
  <c r="G89"/>
  <c r="G53"/>
  <c r="G17"/>
  <c r="C11" i="11"/>
  <c r="D11"/>
  <c r="E11"/>
  <c r="F11"/>
  <c r="G11"/>
  <c r="I11"/>
  <c r="J11"/>
  <c r="K11"/>
  <c r="C13"/>
  <c r="D13"/>
  <c r="E13"/>
  <c r="F13"/>
  <c r="G13"/>
  <c r="I13"/>
  <c r="J13"/>
  <c r="K13"/>
  <c r="B15"/>
  <c r="C15"/>
  <c r="D15"/>
  <c r="E15"/>
  <c r="F15"/>
  <c r="G15"/>
  <c r="H15"/>
  <c r="I15"/>
  <c r="J15"/>
  <c r="K15"/>
  <c r="B9" i="5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C6" i="4"/>
  <c r="C6" i="5" s="1"/>
  <c r="C4" i="8" s="1"/>
  <c r="C7" i="4"/>
  <c r="C7" i="5" s="1"/>
  <c r="C5" i="8" s="1"/>
  <c r="B9" i="4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G8" i="2"/>
  <c r="H8"/>
  <c r="J8"/>
  <c r="K8"/>
  <c r="M8"/>
  <c r="N8"/>
  <c r="G9"/>
  <c r="H9"/>
  <c r="J9"/>
  <c r="K9"/>
  <c r="M9"/>
  <c r="N9"/>
  <c r="G10"/>
  <c r="H10"/>
  <c r="J10"/>
  <c r="K10"/>
  <c r="M10"/>
  <c r="N10"/>
  <c r="G11"/>
  <c r="H11"/>
  <c r="J11"/>
  <c r="K11"/>
  <c r="M11"/>
  <c r="N11"/>
  <c r="G12"/>
  <c r="H12"/>
  <c r="J12"/>
  <c r="K12"/>
  <c r="M12"/>
  <c r="N12"/>
  <c r="G13"/>
  <c r="H13"/>
  <c r="J13"/>
  <c r="K13"/>
  <c r="M13"/>
  <c r="N13"/>
  <c r="G14"/>
  <c r="H14"/>
  <c r="J14"/>
  <c r="K14"/>
  <c r="M14"/>
  <c r="N14"/>
  <c r="G15"/>
  <c r="H15"/>
  <c r="J15"/>
  <c r="K15"/>
  <c r="M15"/>
  <c r="N15"/>
  <c r="G16"/>
  <c r="H16"/>
  <c r="J16"/>
  <c r="K16"/>
  <c r="M16"/>
  <c r="N16"/>
  <c r="G17"/>
  <c r="H17"/>
  <c r="J17"/>
  <c r="K17"/>
  <c r="M17"/>
  <c r="N17"/>
  <c r="E19"/>
  <c r="E21"/>
  <c r="I21"/>
  <c r="E22"/>
  <c r="I22"/>
  <c r="E23"/>
  <c r="I23"/>
  <c r="E24"/>
  <c r="I24"/>
  <c r="E25"/>
  <c r="I25"/>
  <c r="E26"/>
  <c r="I26"/>
  <c r="E27"/>
  <c r="I27"/>
  <c r="E28"/>
  <c r="I28"/>
  <c r="I29"/>
  <c r="K29"/>
  <c r="E30"/>
  <c r="I30"/>
  <c r="K30"/>
  <c r="E31"/>
  <c r="I31"/>
  <c r="E32"/>
  <c r="I32"/>
  <c r="G2" i="1"/>
  <c r="J2"/>
  <c r="M2"/>
  <c r="A4" i="2" s="1"/>
  <c r="R2" i="1"/>
  <c r="F4" i="2" s="1"/>
  <c r="V2" i="1"/>
  <c r="M4" i="2" s="1"/>
  <c r="Z61" i="1"/>
  <c r="P71" s="1"/>
  <c r="E62"/>
  <c r="E8" i="2" s="1"/>
  <c r="Z62" i="1"/>
  <c r="H12" i="5" s="1"/>
  <c r="E63" i="1"/>
  <c r="E9" i="2" s="1"/>
  <c r="Z63" i="1"/>
  <c r="H13" i="5" s="1"/>
  <c r="E64" i="1"/>
  <c r="E10" i="2" s="1"/>
  <c r="Z64" i="1"/>
  <c r="H14" i="5" s="1"/>
  <c r="E65" i="1"/>
  <c r="E11" i="2" s="1"/>
  <c r="Z65" i="1"/>
  <c r="Q71" s="1"/>
  <c r="E66"/>
  <c r="E12" i="2" s="1"/>
  <c r="Z66" i="1"/>
  <c r="H16" i="5" s="1"/>
  <c r="E67" i="1"/>
  <c r="E13" i="2" s="1"/>
  <c r="Z67" i="1"/>
  <c r="H17" i="5" s="1"/>
  <c r="E68" i="1"/>
  <c r="E14" i="2" s="1"/>
  <c r="Z68" i="1"/>
  <c r="H18" i="5" s="1"/>
  <c r="E69" i="1"/>
  <c r="E15" i="2" s="1"/>
  <c r="E70" i="1"/>
  <c r="E16" i="2" s="1"/>
  <c r="E71" i="1"/>
  <c r="E17" i="2" s="1"/>
  <c r="J7" i="9"/>
  <c r="I6" i="4" s="1"/>
  <c r="H9" s="1"/>
  <c r="F34" l="1"/>
  <c r="F32"/>
  <c r="F46"/>
  <c r="F34" i="5"/>
  <c r="F32"/>
  <c r="F46"/>
  <c r="F33" i="4"/>
  <c r="F47"/>
  <c r="F45"/>
  <c r="F33" i="5"/>
  <c r="F47"/>
  <c r="F45"/>
  <c r="D200" i="14"/>
  <c r="D202"/>
  <c r="D204"/>
  <c r="D206"/>
  <c r="D208"/>
  <c r="D210"/>
  <c r="D212"/>
  <c r="D214"/>
  <c r="D216"/>
  <c r="D199"/>
  <c r="D201"/>
  <c r="D203"/>
  <c r="D205"/>
  <c r="D207"/>
  <c r="D209"/>
  <c r="D211"/>
  <c r="D213"/>
  <c r="D215"/>
  <c r="D217"/>
  <c r="D193"/>
  <c r="D191"/>
  <c r="D189"/>
  <c r="D187"/>
  <c r="D185"/>
  <c r="D183"/>
  <c r="D181"/>
  <c r="D179"/>
  <c r="D177"/>
  <c r="D175"/>
  <c r="D173"/>
  <c r="D171"/>
  <c r="D169"/>
  <c r="D167"/>
  <c r="D165"/>
  <c r="D192"/>
  <c r="D190"/>
  <c r="D188"/>
  <c r="D186"/>
  <c r="D184"/>
  <c r="D182"/>
  <c r="D180"/>
  <c r="D178"/>
  <c r="D176"/>
  <c r="D174"/>
  <c r="D172"/>
  <c r="D170"/>
  <c r="D168"/>
  <c r="P64" i="1"/>
  <c r="P10" i="2" s="1"/>
  <c r="J27" i="5" s="1"/>
  <c r="P66" i="1"/>
  <c r="P12" i="2" s="1"/>
  <c r="J29" i="5" s="1"/>
  <c r="P63" i="1"/>
  <c r="P9" i="2" s="1"/>
  <c r="J26" i="5" s="1"/>
  <c r="Q69" i="1"/>
  <c r="K25" i="2"/>
  <c r="P65" i="1"/>
  <c r="J28" i="4" s="1"/>
  <c r="H11" i="5"/>
  <c r="H11" i="4"/>
  <c r="P67" i="1"/>
  <c r="J30" i="4" s="1"/>
  <c r="H15" i="5"/>
  <c r="P62" i="1"/>
  <c r="P8" i="2" s="1"/>
  <c r="J25" i="5" s="1"/>
  <c r="P70" i="1"/>
  <c r="P16" i="2" s="1"/>
  <c r="J33" i="5" s="1"/>
  <c r="P69" i="1"/>
  <c r="P68"/>
  <c r="J31" i="4" s="1"/>
  <c r="K21" i="2"/>
  <c r="J34" i="4"/>
  <c r="P17" i="2"/>
  <c r="J34" i="5" s="1"/>
  <c r="J26" i="4"/>
  <c r="F25"/>
  <c r="F31"/>
  <c r="F28"/>
  <c r="F26"/>
  <c r="F43"/>
  <c r="F40"/>
  <c r="F25" i="5"/>
  <c r="F31"/>
  <c r="F28"/>
  <c r="F26"/>
  <c r="F43"/>
  <c r="F40"/>
  <c r="F30" i="4"/>
  <c r="F27"/>
  <c r="F38"/>
  <c r="F44"/>
  <c r="F41"/>
  <c r="F39"/>
  <c r="F30" i="5"/>
  <c r="F27"/>
  <c r="F38"/>
  <c r="F44"/>
  <c r="F41"/>
  <c r="F39"/>
  <c r="A55" i="1"/>
  <c r="L52" s="1"/>
  <c r="A27"/>
  <c r="T24" s="1"/>
  <c r="A48"/>
  <c r="H45" s="1"/>
  <c r="D276" i="14"/>
  <c r="D291"/>
  <c r="D275"/>
  <c r="D290"/>
  <c r="D301"/>
  <c r="D285"/>
  <c r="D300"/>
  <c r="D284"/>
  <c r="D295"/>
  <c r="D279"/>
  <c r="D294"/>
  <c r="D278"/>
  <c r="D297"/>
  <c r="D281"/>
  <c r="D296"/>
  <c r="D280"/>
  <c r="D283"/>
  <c r="D298"/>
  <c r="D293"/>
  <c r="D292"/>
  <c r="D287"/>
  <c r="D286"/>
  <c r="D289"/>
  <c r="D288"/>
  <c r="D299"/>
  <c r="D282"/>
  <c r="D277"/>
  <c r="D272"/>
  <c r="D271"/>
  <c r="D274"/>
  <c r="D273"/>
  <c r="D243"/>
  <c r="D235"/>
  <c r="D250"/>
  <c r="D241"/>
  <c r="D240"/>
  <c r="D239"/>
  <c r="D238"/>
  <c r="D246"/>
  <c r="D247"/>
  <c r="D248"/>
  <c r="D249"/>
  <c r="D261"/>
  <c r="D245"/>
  <c r="D260"/>
  <c r="D244"/>
  <c r="D259"/>
  <c r="D258"/>
  <c r="D265"/>
  <c r="D256"/>
  <c r="D254"/>
  <c r="D264"/>
  <c r="D237"/>
  <c r="D252"/>
  <c r="D251"/>
  <c r="D242"/>
  <c r="D257"/>
  <c r="D255"/>
  <c r="D262"/>
  <c r="D263"/>
  <c r="D253"/>
  <c r="D236"/>
  <c r="AD45" i="1"/>
  <c r="K52"/>
  <c r="Y24"/>
  <c r="A13"/>
  <c r="AC10" s="1"/>
  <c r="A41"/>
  <c r="K38" s="1"/>
  <c r="D45"/>
  <c r="F45"/>
  <c r="K17" i="9"/>
  <c r="I6" i="5"/>
  <c r="K23" i="9"/>
  <c r="F4" i="8"/>
  <c r="F29" i="4"/>
  <c r="F42"/>
  <c r="F29" i="5"/>
  <c r="F42"/>
  <c r="AG52" i="1"/>
  <c r="AB52"/>
  <c r="J15" i="9"/>
  <c r="P13" i="2"/>
  <c r="J30" i="5" s="1"/>
  <c r="Q63" i="1"/>
  <c r="Q64"/>
  <c r="Q10" i="2" s="1"/>
  <c r="H15" i="4"/>
  <c r="G52" i="1"/>
  <c r="P52"/>
  <c r="R52"/>
  <c r="E52"/>
  <c r="A6"/>
  <c r="J3" s="1"/>
  <c r="K16" i="9"/>
  <c r="J18"/>
  <c r="K24" i="2"/>
  <c r="E21" i="9"/>
  <c r="A69" i="1" s="1"/>
  <c r="A32" i="4" s="1"/>
  <c r="P14" i="2"/>
  <c r="J31" i="5" s="1"/>
  <c r="J21" i="9"/>
  <c r="J16"/>
  <c r="Q68" i="1"/>
  <c r="Q15" i="2"/>
  <c r="J27" i="4"/>
  <c r="H18"/>
  <c r="K28" i="2"/>
  <c r="Q65" i="1"/>
  <c r="Q66"/>
  <c r="H17" i="4"/>
  <c r="AD38" i="1"/>
  <c r="P24"/>
  <c r="A20"/>
  <c r="P17" s="1"/>
  <c r="K22" i="9"/>
  <c r="E16"/>
  <c r="A64" i="1" s="1"/>
  <c r="A40" i="4" s="1"/>
  <c r="E19" i="9"/>
  <c r="A67" i="1" s="1"/>
  <c r="A43" i="5" s="1"/>
  <c r="J20" i="9"/>
  <c r="H14" i="4"/>
  <c r="P11" i="2"/>
  <c r="J28" i="5" s="1"/>
  <c r="J33" i="4"/>
  <c r="J14" i="9"/>
  <c r="K22" i="2"/>
  <c r="Q70" i="1"/>
  <c r="Q16" i="2" s="1"/>
  <c r="A3" i="1"/>
  <c r="A45" s="1"/>
  <c r="J17" i="9"/>
  <c r="E14"/>
  <c r="A62" i="1" s="1"/>
  <c r="A38" i="5" s="1"/>
  <c r="E23" i="9"/>
  <c r="A71" i="1" s="1"/>
  <c r="A47" i="4" s="1"/>
  <c r="E17" i="9"/>
  <c r="A65" i="1" s="1"/>
  <c r="A41" i="4" s="1"/>
  <c r="H16"/>
  <c r="D30" i="14"/>
  <c r="D26"/>
  <c r="D31"/>
  <c r="D38"/>
  <c r="D29"/>
  <c r="D32"/>
  <c r="D27"/>
  <c r="D34"/>
  <c r="D45"/>
  <c r="D40"/>
  <c r="D25"/>
  <c r="D28"/>
  <c r="D36"/>
  <c r="D22"/>
  <c r="D23"/>
  <c r="D37"/>
  <c r="D21"/>
  <c r="D41"/>
  <c r="D19"/>
  <c r="D24"/>
  <c r="D46"/>
  <c r="D48"/>
  <c r="D42"/>
  <c r="D33"/>
  <c r="D47"/>
  <c r="D20"/>
  <c r="D43"/>
  <c r="D49"/>
  <c r="D39"/>
  <c r="D44"/>
  <c r="D35"/>
  <c r="M17" i="1"/>
  <c r="H13" i="4"/>
  <c r="H12"/>
  <c r="J25"/>
  <c r="F17" i="1"/>
  <c r="AC38"/>
  <c r="R38"/>
  <c r="C38"/>
  <c r="V38"/>
  <c r="Y38"/>
  <c r="W38"/>
  <c r="P38"/>
  <c r="H3"/>
  <c r="F3"/>
  <c r="G10"/>
  <c r="AA10"/>
  <c r="E10"/>
  <c r="U10"/>
  <c r="M10"/>
  <c r="AB10"/>
  <c r="AG10"/>
  <c r="S24"/>
  <c r="Q24"/>
  <c r="AE24"/>
  <c r="AF24"/>
  <c r="K24"/>
  <c r="AG24"/>
  <c r="AC45"/>
  <c r="M45"/>
  <c r="U24"/>
  <c r="A34"/>
  <c r="N31" s="1"/>
  <c r="AB45"/>
  <c r="Z45"/>
  <c r="O45"/>
  <c r="AD24"/>
  <c r="V45"/>
  <c r="K23" i="2"/>
  <c r="A45" i="4"/>
  <c r="D164" i="14"/>
  <c r="D163"/>
  <c r="A25" i="5"/>
  <c r="A38" i="4"/>
  <c r="A25"/>
  <c r="A17" i="2"/>
  <c r="A17" i="8" s="1"/>
  <c r="A28" i="5"/>
  <c r="A41"/>
  <c r="A11" i="2"/>
  <c r="A11" i="8" s="1"/>
  <c r="J40" i="4"/>
  <c r="Q9" i="2"/>
  <c r="W52" i="1"/>
  <c r="N52"/>
  <c r="AC52"/>
  <c r="Q52"/>
  <c r="Z52"/>
  <c r="C52"/>
  <c r="T52"/>
  <c r="AA31"/>
  <c r="C24"/>
  <c r="D24"/>
  <c r="R24"/>
  <c r="G24"/>
  <c r="W24"/>
  <c r="H24"/>
  <c r="X24"/>
  <c r="J24"/>
  <c r="I24"/>
  <c r="AA24"/>
  <c r="AB24"/>
  <c r="N24"/>
  <c r="F24"/>
  <c r="E24"/>
  <c r="E22" i="9"/>
  <c r="A70" i="1" s="1"/>
  <c r="A46" i="4" s="1"/>
  <c r="E18" i="9"/>
  <c r="A66" i="1" s="1"/>
  <c r="E15" i="9"/>
  <c r="A63" i="1" s="1"/>
  <c r="E20" i="9"/>
  <c r="A68" i="1" s="1"/>
  <c r="A44" i="4" s="1"/>
  <c r="K18" i="9"/>
  <c r="J23"/>
  <c r="K15"/>
  <c r="K19"/>
  <c r="AC24" i="1"/>
  <c r="A17"/>
  <c r="A31"/>
  <c r="K26" i="2"/>
  <c r="A24" i="1"/>
  <c r="K20" i="9"/>
  <c r="K14"/>
  <c r="K27" i="2"/>
  <c r="Q67" i="1"/>
  <c r="K21" i="9"/>
  <c r="J22"/>
  <c r="J19"/>
  <c r="AF2" i="1"/>
  <c r="Q62"/>
  <c r="A27" i="4"/>
  <c r="A10" i="2"/>
  <c r="A10" i="8" s="1"/>
  <c r="A27" i="5"/>
  <c r="A43" i="4"/>
  <c r="A30" i="5"/>
  <c r="A13" i="2"/>
  <c r="A13" i="8" s="1"/>
  <c r="J47" i="4"/>
  <c r="Q17" i="2"/>
  <c r="J47" i="5"/>
  <c r="D60" i="14"/>
  <c r="D56"/>
  <c r="D71"/>
  <c r="D55"/>
  <c r="D70"/>
  <c r="D74"/>
  <c r="D59"/>
  <c r="D75"/>
  <c r="D58"/>
  <c r="D81"/>
  <c r="D73"/>
  <c r="D65"/>
  <c r="D57"/>
  <c r="D80"/>
  <c r="D72"/>
  <c r="D64"/>
  <c r="D79"/>
  <c r="D63"/>
  <c r="D78"/>
  <c r="D66"/>
  <c r="D82"/>
  <c r="D67"/>
  <c r="D83"/>
  <c r="D62"/>
  <c r="D85"/>
  <c r="D77"/>
  <c r="D69"/>
  <c r="D61"/>
  <c r="D84"/>
  <c r="D76"/>
  <c r="D68"/>
  <c r="D145"/>
  <c r="D156"/>
  <c r="D155"/>
  <c r="D144"/>
  <c r="D147"/>
  <c r="D131"/>
  <c r="D146"/>
  <c r="D130"/>
  <c r="D149"/>
  <c r="D148"/>
  <c r="D151"/>
  <c r="D152"/>
  <c r="D143"/>
  <c r="D127"/>
  <c r="D142"/>
  <c r="D157"/>
  <c r="D141"/>
  <c r="D140"/>
  <c r="D128"/>
  <c r="D129"/>
  <c r="D139"/>
  <c r="D154"/>
  <c r="D138"/>
  <c r="D153"/>
  <c r="D133"/>
  <c r="D132"/>
  <c r="D136"/>
  <c r="D137"/>
  <c r="D135"/>
  <c r="D150"/>
  <c r="D134"/>
  <c r="A33" i="5"/>
  <c r="A14" i="2"/>
  <c r="A14" i="8" s="1"/>
  <c r="A44" i="5"/>
  <c r="D118" i="14"/>
  <c r="D95"/>
  <c r="D102"/>
  <c r="D110"/>
  <c r="D109"/>
  <c r="D94"/>
  <c r="D117"/>
  <c r="D120"/>
  <c r="D97"/>
  <c r="D104"/>
  <c r="D112"/>
  <c r="D119"/>
  <c r="D96"/>
  <c r="D103"/>
  <c r="D111"/>
  <c r="D91"/>
  <c r="D99"/>
  <c r="D106"/>
  <c r="D114"/>
  <c r="D121"/>
  <c r="D98"/>
  <c r="D105"/>
  <c r="D113"/>
  <c r="D101"/>
  <c r="D93"/>
  <c r="D108"/>
  <c r="D116"/>
  <c r="D92"/>
  <c r="D100"/>
  <c r="D107"/>
  <c r="D115"/>
  <c r="D229"/>
  <c r="D224"/>
  <c r="D223"/>
  <c r="D226"/>
  <c r="D225"/>
  <c r="D228"/>
  <c r="D227"/>
  <c r="D222"/>
  <c r="D221"/>
  <c r="D218"/>
  <c r="D220"/>
  <c r="D219"/>
  <c r="D31" i="1" l="1"/>
  <c r="A34" i="5"/>
  <c r="A47"/>
  <c r="Z31" i="1"/>
  <c r="K24" i="9"/>
  <c r="A31" i="5"/>
  <c r="A31" i="4"/>
  <c r="A30"/>
  <c r="A28"/>
  <c r="A8" i="2"/>
  <c r="A8" i="8" s="1"/>
  <c r="A15" i="2"/>
  <c r="A15" i="8" s="1"/>
  <c r="I3" i="1"/>
  <c r="X38"/>
  <c r="H38"/>
  <c r="G38"/>
  <c r="I38"/>
  <c r="F38"/>
  <c r="E38"/>
  <c r="AA38"/>
  <c r="D38"/>
  <c r="J29" i="4"/>
  <c r="J45" i="5"/>
  <c r="J45" i="4"/>
  <c r="P15" i="2"/>
  <c r="J32" i="5" s="1"/>
  <c r="J32" i="4"/>
  <c r="A16" i="2"/>
  <c r="A16" i="8" s="1"/>
  <c r="A40" i="5"/>
  <c r="A34" i="4"/>
  <c r="A32" i="5"/>
  <c r="A45"/>
  <c r="J40"/>
  <c r="L24" i="1"/>
  <c r="AE38"/>
  <c r="Z38"/>
  <c r="Z17"/>
  <c r="T38"/>
  <c r="AG38"/>
  <c r="S38"/>
  <c r="Z10"/>
  <c r="V10"/>
  <c r="A46" i="5"/>
  <c r="A33" i="4"/>
  <c r="U31" i="1"/>
  <c r="AF31"/>
  <c r="L31"/>
  <c r="T31"/>
  <c r="AB3"/>
  <c r="G3"/>
  <c r="R3"/>
  <c r="S3"/>
  <c r="X17"/>
  <c r="Y10"/>
  <c r="C10"/>
  <c r="AG45"/>
  <c r="Y45"/>
  <c r="AA45"/>
  <c r="T3"/>
  <c r="O3"/>
  <c r="AF3"/>
  <c r="M31"/>
  <c r="P31"/>
  <c r="J31"/>
  <c r="W31"/>
  <c r="G31"/>
  <c r="K31"/>
  <c r="E17"/>
  <c r="AA17"/>
  <c r="Y17"/>
  <c r="N17"/>
  <c r="S52"/>
  <c r="AF52"/>
  <c r="H52"/>
  <c r="J52"/>
  <c r="O52"/>
  <c r="AD52"/>
  <c r="Y52"/>
  <c r="K45"/>
  <c r="X45"/>
  <c r="AE45"/>
  <c r="J45"/>
  <c r="L45"/>
  <c r="H17"/>
  <c r="E45"/>
  <c r="U45"/>
  <c r="W10"/>
  <c r="P10"/>
  <c r="K10"/>
  <c r="S10"/>
  <c r="AF10"/>
  <c r="I10"/>
  <c r="L10"/>
  <c r="L3"/>
  <c r="V3"/>
  <c r="W3"/>
  <c r="E3"/>
  <c r="P3"/>
  <c r="K3"/>
  <c r="Z3"/>
  <c r="AG3"/>
  <c r="L17"/>
  <c r="AE17"/>
  <c r="J17"/>
  <c r="G17"/>
  <c r="K17"/>
  <c r="C17"/>
  <c r="N3"/>
  <c r="Y3"/>
  <c r="Q3"/>
  <c r="N10"/>
  <c r="T10"/>
  <c r="D10"/>
  <c r="U52"/>
  <c r="M52"/>
  <c r="AE52"/>
  <c r="F52"/>
  <c r="D52"/>
  <c r="V52"/>
  <c r="AF45"/>
  <c r="G45"/>
  <c r="I45"/>
  <c r="AA52"/>
  <c r="C45"/>
  <c r="I52"/>
  <c r="X52"/>
  <c r="Z24"/>
  <c r="V24"/>
  <c r="O24"/>
  <c r="M24"/>
  <c r="S45"/>
  <c r="W45"/>
  <c r="P45"/>
  <c r="R45"/>
  <c r="Q45"/>
  <c r="N45"/>
  <c r="T45"/>
  <c r="AF38"/>
  <c r="AB38"/>
  <c r="O38"/>
  <c r="N38"/>
  <c r="J38"/>
  <c r="L38"/>
  <c r="Q38"/>
  <c r="U38"/>
  <c r="M38"/>
  <c r="F10"/>
  <c r="R10"/>
  <c r="H10"/>
  <c r="Q10"/>
  <c r="J10"/>
  <c r="AE10"/>
  <c r="AD10"/>
  <c r="X10"/>
  <c r="O10"/>
  <c r="H4" i="8"/>
  <c r="H9" i="5"/>
  <c r="J44" i="4"/>
  <c r="Q14" i="2"/>
  <c r="U3" i="1"/>
  <c r="AD3"/>
  <c r="AC3"/>
  <c r="AA3"/>
  <c r="M3"/>
  <c r="D3"/>
  <c r="AE3"/>
  <c r="C3"/>
  <c r="X3"/>
  <c r="J39" i="5"/>
  <c r="J39" i="4"/>
  <c r="J44" i="5"/>
  <c r="A10" i="1"/>
  <c r="A38"/>
  <c r="A52"/>
  <c r="J46" i="4"/>
  <c r="J46" i="5"/>
  <c r="I17" i="1"/>
  <c r="W17"/>
  <c r="S17"/>
  <c r="Q17"/>
  <c r="R17"/>
  <c r="O17"/>
  <c r="AB17"/>
  <c r="T17"/>
  <c r="V17"/>
  <c r="AG17"/>
  <c r="AF17"/>
  <c r="AC17"/>
  <c r="U17"/>
  <c r="AD17"/>
  <c r="D17"/>
  <c r="J42" i="4"/>
  <c r="Q12" i="2"/>
  <c r="J42" i="5"/>
  <c r="J41" i="4"/>
  <c r="J41" i="5"/>
  <c r="Q11" i="2"/>
  <c r="AC31" i="1"/>
  <c r="Y31"/>
  <c r="I31"/>
  <c r="X31"/>
  <c r="R31"/>
  <c r="O31"/>
  <c r="V31"/>
  <c r="F31"/>
  <c r="AD31"/>
  <c r="Q31"/>
  <c r="E31"/>
  <c r="AB31"/>
  <c r="C31"/>
  <c r="AG31"/>
  <c r="H31"/>
  <c r="AE31"/>
  <c r="S31"/>
  <c r="J24" i="9"/>
  <c r="Z59" i="1"/>
  <c r="K19" i="2" s="1"/>
  <c r="O4"/>
  <c r="J43" i="5"/>
  <c r="J43" i="4"/>
  <c r="Q13" i="2"/>
  <c r="A26" i="5"/>
  <c r="A9" i="2"/>
  <c r="A9" i="8" s="1"/>
  <c r="A26" i="4"/>
  <c r="A39" i="5"/>
  <c r="A39" i="4"/>
  <c r="Q8" i="2"/>
  <c r="J38" i="5"/>
  <c r="J38" i="4"/>
  <c r="A42"/>
  <c r="A29" i="5"/>
  <c r="A42"/>
  <c r="A29" i="4"/>
  <c r="A12" i="2"/>
  <c r="A12" i="8" s="1"/>
  <c r="E15" l="1"/>
  <c r="E16"/>
  <c r="E17"/>
  <c r="E10"/>
  <c r="E14"/>
  <c r="E13"/>
  <c r="E11"/>
  <c r="E8"/>
  <c r="E9"/>
  <c r="E12"/>
  <c r="E18" l="1"/>
</calcChain>
</file>

<file path=xl/sharedStrings.xml><?xml version="1.0" encoding="utf-8"?>
<sst xmlns="http://schemas.openxmlformats.org/spreadsheetml/2006/main" count="1741" uniqueCount="291">
  <si>
    <t>PROVA SUB., CONSELHO DE CLASSE E PROVA DE RECUPERAÇÃO</t>
  </si>
  <si>
    <t>PROVA SUB.</t>
  </si>
  <si>
    <t>ENFERMAGEM</t>
  </si>
  <si>
    <t xml:space="preserve">Colégio Marquês de Olinda </t>
  </si>
  <si>
    <t>PROVA SUBSTITUTIVA</t>
  </si>
  <si>
    <t>DATAS PARA REALIZAÇÃO DE ESTÁGIOS</t>
  </si>
  <si>
    <t>PROJETO INTEGRADOR(PI)</t>
  </si>
  <si>
    <t>1º CONSELHO DE CLASSE</t>
  </si>
  <si>
    <t>ATENÇÃO PROFESSORES</t>
  </si>
  <si>
    <t>Nº DE GRUPOS DE ESTÁGIOS</t>
  </si>
  <si>
    <t xml:space="preserve">Nº DE ALUNOS POR GRUPOS </t>
  </si>
  <si>
    <t>MESES</t>
  </si>
  <si>
    <t>RESULTADO PRÉ-RECUPERAÇÃO</t>
  </si>
  <si>
    <t>DISC IPLINA</t>
  </si>
  <si>
    <t>Marise Duarte</t>
  </si>
  <si>
    <t>Adnailton Costa</t>
  </si>
  <si>
    <t>TOTAL DIAS DE ESTAGÍOS</t>
  </si>
  <si>
    <t>COLÉGIO MARQUÊS DE OLINDA</t>
  </si>
  <si>
    <t>I</t>
  </si>
  <si>
    <t>2º CONSELHO DE CLASSE</t>
  </si>
  <si>
    <t>ATENÇÃO ALUNOS</t>
  </si>
  <si>
    <t>DIAS</t>
  </si>
  <si>
    <t>DIAS DE ESTÁGIOS</t>
  </si>
  <si>
    <t>P1</t>
  </si>
  <si>
    <t>DATA DE ENTREGA PROVA RECUPERAÇÃO</t>
  </si>
  <si>
    <t>P2</t>
  </si>
  <si>
    <t>TURMA</t>
  </si>
  <si>
    <t>DISCIPLINA</t>
  </si>
  <si>
    <t>MÓDULO</t>
  </si>
  <si>
    <t>DATAS DE PROVAS AGENDADAS- SECRETARIA</t>
  </si>
  <si>
    <t>PROFESSOR</t>
  </si>
  <si>
    <t>INICIO ESTÁGIO</t>
  </si>
  <si>
    <t>4ª</t>
  </si>
  <si>
    <t>RESULTADO PÓS-RECUPERAÇÃO</t>
  </si>
  <si>
    <t>PROFESSORA</t>
  </si>
  <si>
    <t>RETORNO AS AULAS</t>
  </si>
  <si>
    <t>PROGRAMAÇÃO FINAL DE MÓDULO</t>
  </si>
  <si>
    <t>HORÁRIO DE ESTÁGIOS</t>
  </si>
  <si>
    <t>3ª</t>
  </si>
  <si>
    <t>AULA</t>
  </si>
  <si>
    <t>PROGRAMAÇÃO  ESTÁGIO</t>
  </si>
  <si>
    <t>DESCRIÇÃO DE ATIVIDADE</t>
  </si>
  <si>
    <t>RECUPERAÇÃO</t>
  </si>
  <si>
    <t>PROVA RECUPERAÇÃO</t>
  </si>
  <si>
    <t>Debora Silva</t>
  </si>
  <si>
    <t>2ª</t>
  </si>
  <si>
    <t>CALENDÁRIO ESCOLAR</t>
  </si>
  <si>
    <t>NUTRIÇÃO</t>
  </si>
  <si>
    <t>HORÁRIO</t>
  </si>
  <si>
    <t>CURSO</t>
  </si>
  <si>
    <t>DATA</t>
  </si>
  <si>
    <t>1ª</t>
  </si>
  <si>
    <t>Guarujá,</t>
  </si>
  <si>
    <t>PLANEJAMENTO ESCOLAR</t>
  </si>
  <si>
    <t>ANO LETIVO</t>
  </si>
  <si>
    <t>SEMESTRE</t>
  </si>
  <si>
    <t>ANO DA TURMA</t>
  </si>
  <si>
    <t>PERÍODO DA TURMA</t>
  </si>
  <si>
    <t>Anatomia</t>
  </si>
  <si>
    <t>xxxxx</t>
  </si>
  <si>
    <t>MI</t>
  </si>
  <si>
    <t>Anatomia e Fisiologia Humanas</t>
  </si>
  <si>
    <t>Ética Profissional</t>
  </si>
  <si>
    <t>Nutrição e Dietética</t>
  </si>
  <si>
    <t xml:space="preserve">Nutrição </t>
  </si>
  <si>
    <t>MII</t>
  </si>
  <si>
    <t>MIII</t>
  </si>
  <si>
    <t>UTI</t>
  </si>
  <si>
    <t>Administração c/Noções de Direito e Legislação Trabalhista</t>
  </si>
  <si>
    <t>II</t>
  </si>
  <si>
    <t>III</t>
  </si>
  <si>
    <t>MATRIZ 2010,2011,2012....</t>
  </si>
  <si>
    <t>LISTA1</t>
  </si>
  <si>
    <t>C.H AULA MÓDULO</t>
  </si>
  <si>
    <t>C.H. SEMANAL</t>
  </si>
  <si>
    <t>PROFESSOR(a)</t>
  </si>
  <si>
    <t>CARGA HORÁRIA DE AULA MÓDULO-NORMAL</t>
  </si>
  <si>
    <t>CARGA HORÁRIA DE AULA MÓDULO-REDUZIDA</t>
  </si>
  <si>
    <t>CARGA HORÁRIA DE AULA  SEMANAL</t>
  </si>
  <si>
    <t>TOTAL</t>
  </si>
  <si>
    <t>LISTA2</t>
  </si>
  <si>
    <t>LISTA3</t>
  </si>
  <si>
    <t>LISTA4</t>
  </si>
  <si>
    <t>LISTA5</t>
  </si>
  <si>
    <t>Diurno</t>
  </si>
  <si>
    <t>Vespertino</t>
  </si>
  <si>
    <t>Noturno</t>
  </si>
  <si>
    <t>* campo obrigatório</t>
  </si>
  <si>
    <t>I.E</t>
  </si>
  <si>
    <t>A.F</t>
  </si>
  <si>
    <t>N.D</t>
  </si>
  <si>
    <t>M.P</t>
  </si>
  <si>
    <t>P.B.A.E</t>
  </si>
  <si>
    <t>E.P</t>
  </si>
  <si>
    <t>CL.M</t>
  </si>
  <si>
    <t>U.E.</t>
  </si>
  <si>
    <t>U.T.I</t>
  </si>
  <si>
    <t>E.NEURO.</t>
  </si>
  <si>
    <t>ADM.</t>
  </si>
  <si>
    <t>E.I.</t>
  </si>
  <si>
    <t>E.R.</t>
  </si>
  <si>
    <t>E.O.T.</t>
  </si>
  <si>
    <t>A.P.H</t>
  </si>
  <si>
    <t>P.S.S.T</t>
  </si>
  <si>
    <t>E.G.</t>
  </si>
  <si>
    <t>CL.C.</t>
  </si>
  <si>
    <t>CE.C.</t>
  </si>
  <si>
    <t>S.C.</t>
  </si>
  <si>
    <t>E.O.</t>
  </si>
  <si>
    <t>E.P.</t>
  </si>
  <si>
    <t>E.Q.</t>
  </si>
  <si>
    <t>SIGLAS</t>
  </si>
  <si>
    <t>TERÇA</t>
  </si>
  <si>
    <t>QUARTA</t>
  </si>
  <si>
    <t>QUINTA</t>
  </si>
  <si>
    <t>SEXTA</t>
  </si>
  <si>
    <t>FARMACO.I</t>
  </si>
  <si>
    <t>FARMACO.II</t>
  </si>
  <si>
    <t>Farmaco. e Cálc. de Dosa.de Medica. I</t>
  </si>
  <si>
    <t>Farmaco. e Cálc. de Dosa.de Medica. II</t>
  </si>
  <si>
    <t>E. em Quimioterapia e Radioterapia</t>
  </si>
  <si>
    <t>E. em Atendimento Pré-Hospitalar</t>
  </si>
  <si>
    <t>E. em Ortopedia e Traumatologia</t>
  </si>
  <si>
    <t>E. Residencial</t>
  </si>
  <si>
    <t>E. Interpessoal</t>
  </si>
  <si>
    <t>E. Neuropsiquiátrica</t>
  </si>
  <si>
    <t>E. Geriátrica</t>
  </si>
  <si>
    <t>Promoção da Saúde e S. no Trabalho</t>
  </si>
  <si>
    <t>E. em Clínica Médica</t>
  </si>
  <si>
    <t>E. em Clínica Cirúrgica</t>
  </si>
  <si>
    <t>E. em Centro Cirúrgico</t>
  </si>
  <si>
    <t>E. em Saúde Coletiva</t>
  </si>
  <si>
    <t>E. Obstétrica</t>
  </si>
  <si>
    <t>E. Pediátrica</t>
  </si>
  <si>
    <t>E. em Urgência e Emergência</t>
  </si>
  <si>
    <t>I. à Enfermagem</t>
  </si>
  <si>
    <t>Microbio. e Parasito.</t>
  </si>
  <si>
    <t>Promoção de Biosse. nas A. de Enfermagem</t>
  </si>
  <si>
    <t>SEGUNDA</t>
  </si>
  <si>
    <t>LISTA6</t>
  </si>
  <si>
    <t>Farmaco. I</t>
  </si>
  <si>
    <t>Farmaco. II</t>
  </si>
  <si>
    <t>MÓDULO I</t>
  </si>
  <si>
    <t>MÓDULO II</t>
  </si>
  <si>
    <t>REMATRÍCULA</t>
  </si>
  <si>
    <t>CALENDÁRIO DE AULA</t>
  </si>
  <si>
    <t>1º Semestre</t>
  </si>
  <si>
    <t>2º Semestre</t>
  </si>
  <si>
    <t>Enfermagem</t>
  </si>
  <si>
    <t>ANO TURMA</t>
  </si>
  <si>
    <t>I. à Enferma.</t>
  </si>
  <si>
    <t>Ética</t>
  </si>
  <si>
    <t>Micropara.</t>
  </si>
  <si>
    <t>Cl. Méd.</t>
  </si>
  <si>
    <t>Cl. Cirú.</t>
  </si>
  <si>
    <t>Ce. Cirú.</t>
  </si>
  <si>
    <t>S. Coletiva</t>
  </si>
  <si>
    <t>Obsté.</t>
  </si>
  <si>
    <t>Pediá.</t>
  </si>
  <si>
    <t>Geriá.</t>
  </si>
  <si>
    <t>Neuropsiqui.</t>
  </si>
  <si>
    <t>Adm.</t>
  </si>
  <si>
    <t>Interp.</t>
  </si>
  <si>
    <t>Resid.</t>
  </si>
  <si>
    <t>Orto.Trauma.</t>
  </si>
  <si>
    <t>QuimioRadio.</t>
  </si>
  <si>
    <t>P.S.S..T</t>
  </si>
  <si>
    <t>MÊS DE REFERÊNCIA</t>
  </si>
  <si>
    <t>MÊS DE REFERÊNCIA COM INICIO EM FEVEREIRO E AGOSTO</t>
  </si>
  <si>
    <t>****</t>
  </si>
  <si>
    <t>TURMA/MÓDULO</t>
  </si>
  <si>
    <t>Fevereiro MI</t>
  </si>
  <si>
    <t>Agosto MII</t>
  </si>
  <si>
    <t>Fevereiro MIII</t>
  </si>
  <si>
    <t>1ºC</t>
  </si>
  <si>
    <t>R. PRÉREC</t>
  </si>
  <si>
    <t>RECUP.</t>
  </si>
  <si>
    <t>2º C.</t>
  </si>
  <si>
    <t>R.PÓSREC.</t>
  </si>
  <si>
    <t>Recepção do Colégio</t>
  </si>
  <si>
    <t>LOCAL DE ENTREGA</t>
  </si>
  <si>
    <t>PROVA REC.</t>
  </si>
  <si>
    <t>PROVA BIMESTRAL</t>
  </si>
  <si>
    <t>HORARIOS-PROVAS BIMESTRAIS, SUB. e REC.</t>
  </si>
  <si>
    <t>PROVA SUB./REC.</t>
  </si>
  <si>
    <t>CARGA HORÁRIA DE ESTAGIO MATRIZ 2010,2011,2012...</t>
  </si>
  <si>
    <t>NOME PROFESSOR(a) POR EXTENSO</t>
  </si>
  <si>
    <t>ALINE CRISTINA MARIANO MAIA</t>
  </si>
  <si>
    <t>ALESSANDRO DOS SANTOS MONTE</t>
  </si>
  <si>
    <t>ANGELA DE OLIVEIRA</t>
  </si>
  <si>
    <t>SEGURANÇA DO TRAB.</t>
  </si>
  <si>
    <t>ANGELA FERNANDA R. DOMINGUES</t>
  </si>
  <si>
    <t>CLARICE RIBEIRO SANTOS</t>
  </si>
  <si>
    <t>CRISTIANE FARIAS</t>
  </si>
  <si>
    <t>RADIOLOGIA</t>
  </si>
  <si>
    <t>CRISTINA SANTOS MORAES</t>
  </si>
  <si>
    <t>DEBORA SILVA DEOLIVEIRA</t>
  </si>
  <si>
    <t>DENIELLE BARRIENTO</t>
  </si>
  <si>
    <t>DENISE APARECIDA VERSOZA</t>
  </si>
  <si>
    <t xml:space="preserve">DIEGO ARAÚJO DE FREITAS </t>
  </si>
  <si>
    <t>EDGARD MANENTI CHAGAS</t>
  </si>
  <si>
    <t>EDNÉIA FREITAS</t>
  </si>
  <si>
    <t>ELÁDIO DE OLIVEIRA SANTOS</t>
  </si>
  <si>
    <t>ELIANE DA SILVA CORREIA</t>
  </si>
  <si>
    <t>FERNANDA AMORIM</t>
  </si>
  <si>
    <t>JANAINA ROSSI MEDEIROS</t>
  </si>
  <si>
    <t>JESICA APARECIDA DE SOUZA TEIXEIRA</t>
  </si>
  <si>
    <t>JÉSSICA PRUDENCIO TRUJILLO</t>
  </si>
  <si>
    <t>JULIANA APARECIDA DEJESUS</t>
  </si>
  <si>
    <t>KARINE CARVALHO POSSI</t>
  </si>
  <si>
    <t>KATIA KELLY DA SILVA</t>
  </si>
  <si>
    <t>LIGIA MARIA P. PEDROSO</t>
  </si>
  <si>
    <t>LUCIA BETELGENSE SILVA GONÇALVES</t>
  </si>
  <si>
    <t>LUCIANA SANTOS DE FREITAS</t>
  </si>
  <si>
    <t>LUIZ ALBERTO BARBARA</t>
  </si>
  <si>
    <t>MARCELA CARDOSO DA SILVA</t>
  </si>
  <si>
    <t>MARCELO  CONCEIÇÃO MORAES</t>
  </si>
  <si>
    <t>MARCELO VITOR F. TELES</t>
  </si>
  <si>
    <t>MARCIA DA SILVA SORES DO E. SANTO</t>
  </si>
  <si>
    <t>MARIA MADALENA MARQUES</t>
  </si>
  <si>
    <t>MARILAINE ALEXANDRE</t>
  </si>
  <si>
    <t>MARISE DUARTE DA SILVA</t>
  </si>
  <si>
    <t>MARYSOL BORGES COELHO</t>
  </si>
  <si>
    <t>PATRIZIA VIZZUSO</t>
  </si>
  <si>
    <t>REGIANE ANTUNES DOS SANTOS</t>
  </si>
  <si>
    <t>REJANE AMORIN BUENO MARQUES</t>
  </si>
  <si>
    <t>RENATO PRADO DE FREITAS</t>
  </si>
  <si>
    <t>RICARDO ALEXANDRE DE ASSUNÇÃO</t>
  </si>
  <si>
    <t>SHEILA CRISTINA M. BUENO</t>
  </si>
  <si>
    <t>SÔNIA REGINA SILVA AMARO PEREIRA</t>
  </si>
  <si>
    <t>THYAGO SANTOS DE JESUS</t>
  </si>
  <si>
    <t>UBIRATAN BEZERRA DA SILVA</t>
  </si>
  <si>
    <t>VIVIAN SANCHES AURICHIO</t>
  </si>
  <si>
    <t>VIVIANE SANTANA DE OLIVEIRA</t>
  </si>
  <si>
    <t>ISA MARIA LARGACHA PEREZ</t>
  </si>
  <si>
    <t>TÂNIA DE OLIVEIRA MIRANDA DE SANTANA</t>
  </si>
  <si>
    <t>LISTA7</t>
  </si>
  <si>
    <t>DIA</t>
  </si>
  <si>
    <t>SEMANA</t>
  </si>
  <si>
    <t>LISTA8</t>
  </si>
  <si>
    <t>SABADO</t>
  </si>
  <si>
    <t>DOMINGO</t>
  </si>
  <si>
    <t>1ª AULA</t>
  </si>
  <si>
    <t>2ª AULA</t>
  </si>
  <si>
    <t>3ª AULA</t>
  </si>
  <si>
    <t>4ª AULA</t>
  </si>
  <si>
    <t xml:space="preserve">1ªAULA </t>
  </si>
  <si>
    <t>2ªAULA</t>
  </si>
  <si>
    <t>3ªAULA</t>
  </si>
  <si>
    <t>4ªAULA</t>
  </si>
  <si>
    <t>2012/2013</t>
  </si>
  <si>
    <t>FERIADO</t>
  </si>
  <si>
    <t>de</t>
  </si>
  <si>
    <t>.</t>
  </si>
  <si>
    <t>S.ATIV.</t>
  </si>
  <si>
    <t>RECE.</t>
  </si>
  <si>
    <t>Prova Sub.</t>
  </si>
  <si>
    <t>1º Cons.</t>
  </si>
  <si>
    <t>2ºCons.</t>
  </si>
  <si>
    <t>Res.pós-rec.</t>
  </si>
  <si>
    <t>Res.pré-rec.</t>
  </si>
  <si>
    <t>P.I</t>
  </si>
  <si>
    <t>AULA VAGA</t>
  </si>
  <si>
    <t>Feriado</t>
  </si>
  <si>
    <t>S.Atividade</t>
  </si>
  <si>
    <t>Estágio</t>
  </si>
  <si>
    <t>Recuperação</t>
  </si>
  <si>
    <t>Semana da Enfermagem</t>
  </si>
  <si>
    <t>SIPAT</t>
  </si>
  <si>
    <t>Seminário Nutrição</t>
  </si>
  <si>
    <t>Simpósio Radiologia</t>
  </si>
  <si>
    <t>Seminário Meio Ambiente</t>
  </si>
  <si>
    <t>Recesso</t>
  </si>
  <si>
    <t>PREENCHER CAMPO AMARELO</t>
  </si>
  <si>
    <t>PREENCHER SOMENTE CAMPOS EM AMARELO</t>
  </si>
  <si>
    <t>MÓDULO III</t>
  </si>
  <si>
    <t>PERÍODO</t>
  </si>
  <si>
    <t>DATAS DISPONÍVEL NO FINAL DO MÓDULO NA RECEPÇÃO</t>
  </si>
  <si>
    <t>Biomédico/Coordenador Geral</t>
  </si>
  <si>
    <t>Enfermeira/Co.Curso</t>
  </si>
  <si>
    <t>Enfermeira/Co.Estágio</t>
  </si>
  <si>
    <t>ANO</t>
  </si>
  <si>
    <t>Setembro MII</t>
  </si>
  <si>
    <t>mês de referência</t>
  </si>
  <si>
    <t>CLARICE</t>
  </si>
  <si>
    <t>CRISTINA</t>
  </si>
  <si>
    <t>VIVIANE</t>
  </si>
  <si>
    <t>28/06/2013;1,2/07/2013</t>
  </si>
  <si>
    <t>8,9,10/07/2013</t>
  </si>
  <si>
    <t>JUNHO</t>
  </si>
  <si>
    <t>JULHO</t>
  </si>
</sst>
</file>

<file path=xl/styles.xml><?xml version="1.0" encoding="utf-8"?>
<styleSheet xmlns="http://schemas.openxmlformats.org/spreadsheetml/2006/main">
  <numFmts count="5">
    <numFmt numFmtId="164" formatCode="m/d/yyyy;@"/>
    <numFmt numFmtId="165" formatCode="dd/mm/yyyy;@"/>
    <numFmt numFmtId="166" formatCode="mmm\-yy;@"/>
    <numFmt numFmtId="167" formatCode="h:mm;@"/>
    <numFmt numFmtId="168" formatCode="d/m/yy;@"/>
  </numFmts>
  <fonts count="55">
    <font>
      <sz val="10"/>
      <name val="Arial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i/>
      <sz val="10"/>
      <color indexed="8"/>
      <name val="Calibri"/>
      <family val="2"/>
    </font>
    <font>
      <i/>
      <sz val="8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i/>
      <sz val="8"/>
      <color indexed="17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sz val="16"/>
      <color indexed="8"/>
      <name val="Calibri"/>
      <family val="2"/>
    </font>
    <font>
      <i/>
      <sz val="11"/>
      <color indexed="8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1"/>
      <color rgb="FFFF0000"/>
      <name val="Bookman Old Style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rgb="FFFF0000"/>
      <name val="Calibri"/>
      <family val="2"/>
    </font>
    <font>
      <sz val="8"/>
      <color rgb="FFFF0000"/>
      <name val="Arial"/>
      <family val="2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indexed="64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/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1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/>
    <xf numFmtId="0" fontId="0" fillId="0" borderId="8" xfId="0" applyNumberFormat="1" applyFont="1" applyFill="1" applyBorder="1" applyAlignment="1">
      <alignment wrapText="1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wrapText="1"/>
    </xf>
    <xf numFmtId="0" fontId="28" fillId="0" borderId="0" xfId="0" applyFont="1" applyAlignment="1"/>
    <xf numFmtId="0" fontId="29" fillId="8" borderId="9" xfId="0" applyFont="1" applyFill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9" borderId="11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11" xfId="0" applyFont="1" applyBorder="1" applyAlignment="1">
      <alignment horizont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1" fillId="8" borderId="9" xfId="0" applyFont="1" applyFill="1" applyBorder="1" applyAlignment="1">
      <alignment horizontal="center"/>
    </xf>
    <xf numFmtId="0" fontId="31" fillId="8" borderId="10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1" fontId="30" fillId="9" borderId="3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Fill="1" applyBorder="1">
      <alignment vertical="center"/>
    </xf>
    <xf numFmtId="0" fontId="32" fillId="0" borderId="13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23" fillId="0" borderId="13" xfId="0" applyFont="1" applyFill="1" applyBorder="1">
      <alignment vertical="center"/>
    </xf>
    <xf numFmtId="0" fontId="29" fillId="9" borderId="3" xfId="0" applyFont="1" applyFill="1" applyBorder="1" applyAlignment="1">
      <alignment horizont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20" fontId="34" fillId="0" borderId="0" xfId="0" applyNumberFormat="1" applyFont="1" applyBorder="1">
      <alignment vertical="center"/>
    </xf>
    <xf numFmtId="0" fontId="34" fillId="0" borderId="0" xfId="0" applyFont="1" applyBorder="1">
      <alignment vertical="center"/>
    </xf>
    <xf numFmtId="20" fontId="34" fillId="0" borderId="22" xfId="0" applyNumberFormat="1" applyFont="1" applyBorder="1">
      <alignment vertical="center"/>
    </xf>
    <xf numFmtId="20" fontId="34" fillId="0" borderId="19" xfId="0" applyNumberFormat="1" applyFont="1" applyBorder="1">
      <alignment vertical="center"/>
    </xf>
    <xf numFmtId="20" fontId="34" fillId="0" borderId="21" xfId="0" applyNumberFormat="1" applyFont="1" applyBorder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23" xfId="0" applyFont="1" applyBorder="1">
      <alignment vertical="center"/>
    </xf>
    <xf numFmtId="0" fontId="34" fillId="0" borderId="18" xfId="0" applyFont="1" applyBorder="1">
      <alignment vertical="center"/>
    </xf>
    <xf numFmtId="0" fontId="35" fillId="0" borderId="16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20" xfId="0" applyFont="1" applyBorder="1">
      <alignment vertical="center"/>
    </xf>
    <xf numFmtId="0" fontId="12" fillId="2" borderId="24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7" fillId="2" borderId="26" xfId="0" applyNumberFormat="1" applyFont="1" applyFill="1" applyBorder="1" applyAlignment="1">
      <alignment horizontal="center"/>
    </xf>
    <xf numFmtId="0" fontId="12" fillId="2" borderId="27" xfId="0" applyNumberFormat="1" applyFont="1" applyFill="1" applyBorder="1" applyAlignment="1">
      <alignment horizontal="center"/>
    </xf>
    <xf numFmtId="0" fontId="12" fillId="2" borderId="26" xfId="0" applyNumberFormat="1" applyFont="1" applyFill="1" applyBorder="1" applyAlignment="1">
      <alignment horizontal="center"/>
    </xf>
    <xf numFmtId="165" fontId="36" fillId="0" borderId="27" xfId="0" applyNumberFormat="1" applyFont="1" applyFill="1" applyBorder="1" applyAlignment="1">
      <alignment horizontal="left"/>
    </xf>
    <xf numFmtId="165" fontId="36" fillId="0" borderId="26" xfId="0" applyNumberFormat="1" applyFont="1" applyFill="1" applyBorder="1" applyAlignment="1">
      <alignment horizontal="left"/>
    </xf>
    <xf numFmtId="20" fontId="36" fillId="0" borderId="27" xfId="0" applyNumberFormat="1" applyFont="1" applyFill="1" applyBorder="1" applyAlignment="1">
      <alignment horizontal="left"/>
    </xf>
    <xf numFmtId="20" fontId="36" fillId="0" borderId="26" xfId="0" applyNumberFormat="1" applyFont="1" applyFill="1" applyBorder="1" applyAlignment="1">
      <alignment horizontal="left"/>
    </xf>
    <xf numFmtId="167" fontId="36" fillId="0" borderId="27" xfId="0" applyNumberFormat="1" applyFont="1" applyFill="1" applyBorder="1" applyAlignment="1">
      <alignment horizontal="left"/>
    </xf>
    <xf numFmtId="167" fontId="36" fillId="0" borderId="26" xfId="0" applyNumberFormat="1" applyFont="1" applyFill="1" applyBorder="1" applyAlignment="1">
      <alignment horizontal="left"/>
    </xf>
    <xf numFmtId="20" fontId="36" fillId="0" borderId="28" xfId="0" applyNumberFormat="1" applyFont="1" applyFill="1" applyBorder="1" applyAlignment="1">
      <alignment horizontal="left"/>
    </xf>
    <xf numFmtId="20" fontId="36" fillId="0" borderId="29" xfId="0" applyNumberFormat="1" applyFont="1" applyFill="1" applyBorder="1" applyAlignment="1">
      <alignment horizontal="left"/>
    </xf>
    <xf numFmtId="167" fontId="36" fillId="0" borderId="28" xfId="0" applyNumberFormat="1" applyFont="1" applyFill="1" applyBorder="1" applyAlignment="1">
      <alignment horizontal="left"/>
    </xf>
    <xf numFmtId="167" fontId="36" fillId="0" borderId="29" xfId="0" applyNumberFormat="1" applyFont="1" applyFill="1" applyBorder="1" applyAlignment="1">
      <alignment horizontal="left"/>
    </xf>
    <xf numFmtId="165" fontId="36" fillId="0" borderId="28" xfId="0" applyNumberFormat="1" applyFont="1" applyFill="1" applyBorder="1" applyAlignment="1">
      <alignment horizontal="left"/>
    </xf>
    <xf numFmtId="165" fontId="36" fillId="0" borderId="29" xfId="0" applyNumberFormat="1" applyFont="1" applyFill="1" applyBorder="1" applyAlignment="1">
      <alignment horizontal="left"/>
    </xf>
    <xf numFmtId="20" fontId="10" fillId="0" borderId="3" xfId="0" applyNumberFormat="1" applyFont="1" applyFill="1" applyBorder="1" applyAlignment="1">
      <alignment horizontal="left"/>
    </xf>
    <xf numFmtId="0" fontId="30" fillId="0" borderId="0" xfId="0" applyFont="1" applyFill="1" applyAlignment="1">
      <alignment horizontal="center"/>
    </xf>
    <xf numFmtId="0" fontId="28" fillId="0" borderId="0" xfId="0" applyFont="1" applyFill="1" applyAlignment="1"/>
    <xf numFmtId="0" fontId="29" fillId="8" borderId="30" xfId="0" applyFont="1" applyFill="1" applyBorder="1" applyAlignment="1">
      <alignment horizontal="center"/>
    </xf>
    <xf numFmtId="0" fontId="29" fillId="8" borderId="26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left"/>
    </xf>
    <xf numFmtId="0" fontId="30" fillId="9" borderId="26" xfId="0" applyFont="1" applyFill="1" applyBorder="1" applyAlignment="1">
      <alignment horizontal="center"/>
    </xf>
    <xf numFmtId="0" fontId="28" fillId="10" borderId="18" xfId="0" applyFont="1" applyFill="1" applyBorder="1" applyAlignment="1"/>
    <xf numFmtId="0" fontId="28" fillId="10" borderId="0" xfId="0" applyFont="1" applyFill="1" applyBorder="1" applyAlignment="1"/>
    <xf numFmtId="0" fontId="28" fillId="10" borderId="19" xfId="0" applyFont="1" applyFill="1" applyBorder="1" applyAlignment="1"/>
    <xf numFmtId="0" fontId="30" fillId="0" borderId="26" xfId="0" applyFont="1" applyBorder="1" applyAlignment="1">
      <alignment horizontal="center"/>
    </xf>
    <xf numFmtId="0" fontId="30" fillId="0" borderId="28" xfId="0" applyNumberFormat="1" applyFont="1" applyBorder="1" applyAlignment="1">
      <alignment horizontal="left"/>
    </xf>
    <xf numFmtId="0" fontId="29" fillId="9" borderId="31" xfId="0" applyFont="1" applyFill="1" applyBorder="1" applyAlignment="1">
      <alignment horizontal="center"/>
    </xf>
    <xf numFmtId="0" fontId="30" fillId="9" borderId="32" xfId="0" applyFont="1" applyFill="1" applyBorder="1" applyAlignment="1">
      <alignment horizontal="center"/>
    </xf>
    <xf numFmtId="0" fontId="30" fillId="9" borderId="33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29" fillId="9" borderId="29" xfId="0" applyFont="1" applyFill="1" applyBorder="1" applyAlignment="1">
      <alignment horizontal="center"/>
    </xf>
    <xf numFmtId="0" fontId="31" fillId="8" borderId="30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center"/>
    </xf>
    <xf numFmtId="0" fontId="30" fillId="0" borderId="28" xfId="0" applyNumberFormat="1" applyFont="1" applyBorder="1" applyAlignment="1">
      <alignment horizontal="center"/>
    </xf>
    <xf numFmtId="1" fontId="30" fillId="9" borderId="31" xfId="0" applyNumberFormat="1" applyFont="1" applyFill="1" applyBorder="1" applyAlignment="1">
      <alignment horizontal="center"/>
    </xf>
    <xf numFmtId="0" fontId="28" fillId="10" borderId="34" xfId="0" applyFont="1" applyFill="1" applyBorder="1" applyAlignment="1"/>
    <xf numFmtId="0" fontId="30" fillId="9" borderId="32" xfId="0" applyFont="1" applyFill="1" applyBorder="1" applyAlignment="1">
      <alignment horizontal="left" wrapText="1"/>
    </xf>
    <xf numFmtId="0" fontId="30" fillId="9" borderId="33" xfId="0" applyFont="1" applyFill="1" applyBorder="1" applyAlignment="1">
      <alignment horizontal="left" wrapText="1"/>
    </xf>
    <xf numFmtId="0" fontId="30" fillId="9" borderId="31" xfId="0" applyFont="1" applyFill="1" applyBorder="1" applyAlignment="1">
      <alignment horizontal="left" wrapText="1"/>
    </xf>
    <xf numFmtId="0" fontId="30" fillId="0" borderId="31" xfId="0" applyFont="1" applyBorder="1" applyAlignment="1">
      <alignment horizontal="left" wrapText="1"/>
    </xf>
    <xf numFmtId="0" fontId="30" fillId="9" borderId="29" xfId="0" applyFont="1" applyFill="1" applyBorder="1" applyAlignment="1">
      <alignment horizontal="left" wrapText="1"/>
    </xf>
    <xf numFmtId="0" fontId="32" fillId="0" borderId="0" xfId="0" applyFont="1" applyBorder="1" applyAlignment="1">
      <alignment vertical="center"/>
    </xf>
    <xf numFmtId="0" fontId="32" fillId="0" borderId="16" xfId="0" applyFont="1" applyFill="1" applyBorder="1" applyAlignment="1">
      <alignment vertical="center"/>
    </xf>
    <xf numFmtId="0" fontId="12" fillId="4" borderId="18" xfId="0" applyNumberFormat="1" applyFont="1" applyFill="1" applyBorder="1" applyAlignment="1">
      <alignment horizontal="center"/>
    </xf>
    <xf numFmtId="0" fontId="12" fillId="4" borderId="19" xfId="0" applyNumberFormat="1" applyFont="1" applyFill="1" applyBorder="1" applyAlignment="1">
      <alignment horizontal="center"/>
    </xf>
    <xf numFmtId="0" fontId="12" fillId="9" borderId="18" xfId="0" applyNumberFormat="1" applyFont="1" applyFill="1" applyBorder="1" applyAlignment="1">
      <alignment horizontal="center"/>
    </xf>
    <xf numFmtId="0" fontId="12" fillId="9" borderId="19" xfId="0" applyNumberFormat="1" applyFont="1" applyFill="1" applyBorder="1" applyAlignment="1">
      <alignment horizontal="center"/>
    </xf>
    <xf numFmtId="0" fontId="37" fillId="9" borderId="18" xfId="0" applyNumberFormat="1" applyFont="1" applyFill="1" applyBorder="1" applyAlignment="1">
      <alignment horizontal="left"/>
    </xf>
    <xf numFmtId="0" fontId="37" fillId="9" borderId="19" xfId="0" applyNumberFormat="1" applyFont="1" applyFill="1" applyBorder="1" applyAlignment="1">
      <alignment horizontal="left"/>
    </xf>
    <xf numFmtId="0" fontId="38" fillId="9" borderId="12" xfId="0" applyNumberFormat="1" applyFont="1" applyFill="1" applyBorder="1" applyAlignment="1">
      <alignment horizontal="left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0" fillId="0" borderId="35" xfId="0" applyBorder="1">
      <alignment vertical="center"/>
    </xf>
    <xf numFmtId="17" fontId="0" fillId="0" borderId="35" xfId="0" applyNumberFormat="1" applyBorder="1" applyAlignment="1">
      <alignment horizontal="left" vertical="center"/>
    </xf>
    <xf numFmtId="17" fontId="30" fillId="9" borderId="9" xfId="0" applyNumberFormat="1" applyFont="1" applyFill="1" applyBorder="1" applyAlignment="1">
      <alignment horizontal="left"/>
    </xf>
    <xf numFmtId="17" fontId="30" fillId="9" borderId="3" xfId="0" applyNumberFormat="1" applyFont="1" applyFill="1" applyBorder="1" applyAlignment="1">
      <alignment horizontal="left"/>
    </xf>
    <xf numFmtId="0" fontId="39" fillId="0" borderId="13" xfId="0" applyFont="1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8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center"/>
    </xf>
    <xf numFmtId="164" fontId="36" fillId="0" borderId="0" xfId="0" applyNumberFormat="1" applyFont="1" applyFill="1" applyBorder="1" applyAlignment="1">
      <alignment horizontal="left"/>
    </xf>
    <xf numFmtId="0" fontId="0" fillId="9" borderId="0" xfId="0" applyNumberFormat="1" applyFont="1" applyFill="1" applyBorder="1" applyAlignment="1">
      <alignment wrapText="1"/>
    </xf>
    <xf numFmtId="0" fontId="7" fillId="9" borderId="0" xfId="0" applyNumberFormat="1" applyFont="1" applyFill="1" applyBorder="1" applyAlignment="1">
      <alignment horizontal="center"/>
    </xf>
    <xf numFmtId="20" fontId="36" fillId="0" borderId="0" xfId="0" applyNumberFormat="1" applyFont="1" applyFill="1" applyBorder="1" applyAlignment="1">
      <alignment horizontal="left"/>
    </xf>
    <xf numFmtId="20" fontId="9" fillId="9" borderId="0" xfId="0" applyNumberFormat="1" applyFont="1" applyFill="1" applyBorder="1" applyAlignment="1">
      <alignment horizontal="center"/>
    </xf>
    <xf numFmtId="164" fontId="9" fillId="5" borderId="36" xfId="0" applyNumberFormat="1" applyFont="1" applyFill="1" applyBorder="1" applyAlignment="1">
      <alignment horizontal="center"/>
    </xf>
    <xf numFmtId="164" fontId="9" fillId="5" borderId="37" xfId="0" applyNumberFormat="1" applyFont="1" applyFill="1" applyBorder="1" applyAlignment="1">
      <alignment horizontal="center"/>
    </xf>
    <xf numFmtId="0" fontId="9" fillId="9" borderId="0" xfId="0" applyNumberFormat="1" applyFont="1" applyFill="1" applyBorder="1" applyAlignment="1">
      <alignment horizontal="center"/>
    </xf>
    <xf numFmtId="164" fontId="10" fillId="9" borderId="0" xfId="0" applyNumberFormat="1" applyFont="1" applyFill="1" applyBorder="1" applyAlignment="1">
      <alignment horizontal="center"/>
    </xf>
    <xf numFmtId="0" fontId="12" fillId="9" borderId="0" xfId="0" applyNumberFormat="1" applyFont="1" applyFill="1" applyBorder="1" applyAlignment="1">
      <alignment horizontal="center"/>
    </xf>
    <xf numFmtId="164" fontId="36" fillId="9" borderId="0" xfId="0" applyNumberFormat="1" applyFont="1" applyFill="1" applyBorder="1" applyAlignment="1">
      <alignment horizontal="left"/>
    </xf>
    <xf numFmtId="0" fontId="7" fillId="2" borderId="38" xfId="0" applyNumberFormat="1" applyFont="1" applyFill="1" applyBorder="1" applyAlignment="1">
      <alignment horizontal="center"/>
    </xf>
    <xf numFmtId="0" fontId="40" fillId="0" borderId="13" xfId="0" applyFont="1" applyFill="1" applyBorder="1">
      <alignment vertical="center"/>
    </xf>
    <xf numFmtId="0" fontId="0" fillId="11" borderId="0" xfId="0" applyFill="1" applyProtection="1">
      <alignment vertical="center"/>
    </xf>
    <xf numFmtId="0" fontId="0" fillId="8" borderId="68" xfId="0" applyFill="1" applyBorder="1" applyProtection="1">
      <alignment vertical="center"/>
    </xf>
    <xf numFmtId="0" fontId="0" fillId="8" borderId="69" xfId="0" applyFill="1" applyBorder="1" applyProtection="1">
      <alignment vertical="center"/>
    </xf>
    <xf numFmtId="0" fontId="0" fillId="8" borderId="70" xfId="0" applyFill="1" applyBorder="1" applyProtection="1">
      <alignment vertical="center"/>
    </xf>
    <xf numFmtId="0" fontId="0" fillId="11" borderId="0" xfId="0" applyFill="1" applyBorder="1" applyProtection="1">
      <alignment vertical="center"/>
    </xf>
    <xf numFmtId="0" fontId="0" fillId="8" borderId="71" xfId="0" applyFill="1" applyBorder="1" applyProtection="1">
      <alignment vertical="center"/>
    </xf>
    <xf numFmtId="0" fontId="0" fillId="8" borderId="0" xfId="0" applyFill="1" applyBorder="1" applyAlignment="1" applyProtection="1">
      <alignment vertical="center"/>
    </xf>
    <xf numFmtId="0" fontId="0" fillId="8" borderId="39" xfId="0" applyFill="1" applyBorder="1" applyProtection="1">
      <alignment vertical="center"/>
    </xf>
    <xf numFmtId="0" fontId="0" fillId="8" borderId="0" xfId="0" applyFill="1" applyBorder="1" applyProtection="1">
      <alignment vertical="center"/>
    </xf>
    <xf numFmtId="0" fontId="0" fillId="8" borderId="0" xfId="0" applyFont="1" applyFill="1" applyBorder="1" applyProtection="1">
      <alignment vertical="center"/>
    </xf>
    <xf numFmtId="0" fontId="34" fillId="8" borderId="0" xfId="0" applyFont="1" applyFill="1" applyBorder="1" applyAlignment="1" applyProtection="1">
      <alignment horizontal="right" vertical="center"/>
    </xf>
    <xf numFmtId="0" fontId="34" fillId="12" borderId="72" xfId="0" applyFont="1" applyFill="1" applyBorder="1" applyAlignment="1" applyProtection="1">
      <alignment horizontal="center" vertical="center" wrapText="1"/>
    </xf>
    <xf numFmtId="0" fontId="34" fillId="12" borderId="73" xfId="0" applyFont="1" applyFill="1" applyBorder="1" applyAlignment="1" applyProtection="1">
      <alignment horizontal="center" vertical="center" wrapText="1"/>
    </xf>
    <xf numFmtId="0" fontId="34" fillId="12" borderId="0" xfId="0" applyFont="1" applyFill="1" applyBorder="1" applyAlignment="1" applyProtection="1">
      <alignment horizontal="center" vertical="center"/>
    </xf>
    <xf numFmtId="0" fontId="34" fillId="12" borderId="2" xfId="0" applyFont="1" applyFill="1" applyBorder="1" applyAlignment="1" applyProtection="1">
      <alignment horizontal="center" vertical="center"/>
    </xf>
    <xf numFmtId="1" fontId="34" fillId="12" borderId="0" xfId="0" applyNumberFormat="1" applyFont="1" applyFill="1" applyBorder="1" applyAlignment="1" applyProtection="1">
      <alignment horizontal="center" vertical="center"/>
    </xf>
    <xf numFmtId="0" fontId="0" fillId="12" borderId="74" xfId="0" applyFill="1" applyBorder="1" applyProtection="1">
      <alignment vertical="center"/>
    </xf>
    <xf numFmtId="0" fontId="0" fillId="12" borderId="4" xfId="0" applyFill="1" applyBorder="1" applyProtection="1">
      <alignment vertical="center"/>
    </xf>
    <xf numFmtId="0" fontId="34" fillId="12" borderId="4" xfId="0" applyFont="1" applyFill="1" applyBorder="1" applyAlignment="1" applyProtection="1">
      <alignment horizontal="right" vertical="center"/>
    </xf>
    <xf numFmtId="1" fontId="34" fillId="12" borderId="4" xfId="0" applyNumberFormat="1" applyFont="1" applyFill="1" applyBorder="1" applyAlignment="1" applyProtection="1">
      <alignment horizontal="center" vertical="center"/>
    </xf>
    <xf numFmtId="0" fontId="34" fillId="12" borderId="1" xfId="0" applyFont="1" applyFill="1" applyBorder="1" applyAlignment="1" applyProtection="1">
      <alignment horizontal="center" vertical="center"/>
    </xf>
    <xf numFmtId="1" fontId="34" fillId="8" borderId="0" xfId="0" applyNumberFormat="1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left" vertical="center"/>
    </xf>
    <xf numFmtId="0" fontId="34" fillId="8" borderId="0" xfId="0" applyFont="1" applyFill="1" applyBorder="1" applyProtection="1">
      <alignment vertical="center"/>
    </xf>
    <xf numFmtId="0" fontId="0" fillId="8" borderId="75" xfId="0" applyFill="1" applyBorder="1" applyProtection="1">
      <alignment vertical="center"/>
    </xf>
    <xf numFmtId="0" fontId="0" fillId="8" borderId="40" xfId="0" applyFill="1" applyBorder="1" applyProtection="1">
      <alignment vertical="center"/>
    </xf>
    <xf numFmtId="0" fontId="34" fillId="8" borderId="40" xfId="0" applyFont="1" applyFill="1" applyBorder="1" applyAlignment="1" applyProtection="1">
      <alignment horizontal="right" vertical="center"/>
    </xf>
    <xf numFmtId="1" fontId="34" fillId="8" borderId="40" xfId="0" applyNumberFormat="1" applyFont="1" applyFill="1" applyBorder="1" applyAlignment="1" applyProtection="1">
      <alignment horizontal="center" vertical="center"/>
    </xf>
    <xf numFmtId="0" fontId="34" fillId="8" borderId="40" xfId="0" applyFont="1" applyFill="1" applyBorder="1" applyAlignment="1" applyProtection="1">
      <alignment horizontal="center" vertical="center"/>
    </xf>
    <xf numFmtId="0" fontId="0" fillId="8" borderId="41" xfId="0" applyFill="1" applyBorder="1" applyProtection="1">
      <alignment vertical="center"/>
    </xf>
    <xf numFmtId="0" fontId="34" fillId="11" borderId="0" xfId="0" applyFont="1" applyFill="1" applyBorder="1" applyAlignment="1" applyProtection="1">
      <alignment horizontal="right" vertical="center"/>
    </xf>
    <xf numFmtId="1" fontId="34" fillId="11" borderId="0" xfId="0" applyNumberFormat="1" applyFont="1" applyFill="1" applyBorder="1" applyAlignment="1" applyProtection="1">
      <alignment horizontal="center" vertical="center"/>
    </xf>
    <xf numFmtId="0" fontId="34" fillId="11" borderId="0" xfId="0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right" vertical="center"/>
    </xf>
    <xf numFmtId="1" fontId="34" fillId="8" borderId="69" xfId="0" applyNumberFormat="1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center" vertical="center"/>
    </xf>
    <xf numFmtId="0" fontId="0" fillId="8" borderId="71" xfId="0" applyFill="1" applyBorder="1" applyAlignment="1" applyProtection="1">
      <alignment vertical="center"/>
    </xf>
    <xf numFmtId="0" fontId="34" fillId="8" borderId="71" xfId="0" applyFont="1" applyFill="1" applyBorder="1" applyAlignment="1" applyProtection="1">
      <alignment horizontal="left" vertical="center"/>
    </xf>
    <xf numFmtId="0" fontId="21" fillId="8" borderId="71" xfId="0" applyFont="1" applyFill="1" applyBorder="1" applyAlignment="1" applyProtection="1">
      <alignment horizontal="left" vertical="center"/>
    </xf>
    <xf numFmtId="0" fontId="24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41" fillId="0" borderId="4" xfId="0" applyNumberFormat="1" applyFont="1" applyFill="1" applyBorder="1" applyAlignment="1" applyProtection="1"/>
    <xf numFmtId="0" fontId="35" fillId="0" borderId="4" xfId="0" applyFont="1" applyBorder="1" applyAlignment="1" applyProtection="1">
      <alignment vertical="center"/>
    </xf>
    <xf numFmtId="0" fontId="42" fillId="0" borderId="4" xfId="0" applyNumberFormat="1" applyFont="1" applyFill="1" applyBorder="1" applyAlignment="1" applyProtection="1"/>
    <xf numFmtId="0" fontId="35" fillId="0" borderId="0" xfId="0" applyFont="1" applyProtection="1">
      <alignment vertical="center"/>
    </xf>
    <xf numFmtId="0" fontId="12" fillId="13" borderId="3" xfId="0" applyNumberFormat="1" applyFont="1" applyFill="1" applyBorder="1" applyAlignment="1" applyProtection="1">
      <alignment horizontal="center"/>
    </xf>
    <xf numFmtId="0" fontId="21" fillId="0" borderId="0" xfId="0" applyFont="1" applyProtection="1">
      <alignment vertical="center"/>
    </xf>
    <xf numFmtId="0" fontId="8" fillId="2" borderId="3" xfId="0" applyNumberFormat="1" applyFont="1" applyFill="1" applyBorder="1" applyAlignment="1" applyProtection="1"/>
    <xf numFmtId="0" fontId="12" fillId="2" borderId="9" xfId="0" applyNumberFormat="1" applyFont="1" applyFill="1" applyBorder="1" applyAlignment="1" applyProtection="1">
      <alignment horizontal="center"/>
    </xf>
    <xf numFmtId="0" fontId="8" fillId="9" borderId="3" xfId="0" applyNumberFormat="1" applyFont="1" applyFill="1" applyBorder="1" applyAlignment="1" applyProtection="1">
      <alignment horizontal="left"/>
    </xf>
    <xf numFmtId="0" fontId="12" fillId="2" borderId="15" xfId="0" applyNumberFormat="1" applyFont="1" applyFill="1" applyBorder="1" applyAlignment="1" applyProtection="1">
      <alignment horizontal="center"/>
    </xf>
    <xf numFmtId="0" fontId="12" fillId="2" borderId="4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4" xfId="0" applyNumberFormat="1" applyFont="1" applyFill="1" applyBorder="1" applyAlignment="1" applyProtection="1">
      <alignment wrapText="1"/>
    </xf>
    <xf numFmtId="0" fontId="0" fillId="9" borderId="0" xfId="0" applyNumberFormat="1" applyFont="1" applyFill="1" applyBorder="1" applyAlignment="1" applyProtection="1">
      <alignment wrapText="1"/>
    </xf>
    <xf numFmtId="0" fontId="0" fillId="0" borderId="7" xfId="0" applyNumberFormat="1" applyFont="1" applyFill="1" applyBorder="1" applyAlignment="1" applyProtection="1">
      <alignment wrapText="1"/>
    </xf>
    <xf numFmtId="0" fontId="12" fillId="2" borderId="27" xfId="0" applyNumberFormat="1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center"/>
    </xf>
    <xf numFmtId="0" fontId="12" fillId="9" borderId="0" xfId="0" applyNumberFormat="1" applyFont="1" applyFill="1" applyBorder="1" applyAlignment="1" applyProtection="1">
      <alignment horizontal="center"/>
    </xf>
    <xf numFmtId="0" fontId="7" fillId="9" borderId="0" xfId="0" applyNumberFormat="1" applyFont="1" applyFill="1" applyBorder="1" applyAlignment="1" applyProtection="1">
      <alignment horizontal="center"/>
    </xf>
    <xf numFmtId="164" fontId="12" fillId="5" borderId="36" xfId="0" applyNumberFormat="1" applyFont="1" applyFill="1" applyBorder="1" applyAlignment="1" applyProtection="1">
      <alignment horizontal="center"/>
    </xf>
    <xf numFmtId="164" fontId="12" fillId="5" borderId="37" xfId="0" applyNumberFormat="1" applyFont="1" applyFill="1" applyBorder="1" applyAlignment="1" applyProtection="1">
      <alignment horizontal="center"/>
    </xf>
    <xf numFmtId="20" fontId="9" fillId="9" borderId="0" xfId="0" applyNumberFormat="1" applyFont="1" applyFill="1" applyBorder="1" applyAlignment="1" applyProtection="1">
      <alignment horizontal="center"/>
    </xf>
    <xf numFmtId="0" fontId="9" fillId="9" borderId="0" xfId="0" applyNumberFormat="1" applyFont="1" applyFill="1" applyBorder="1" applyAlignment="1" applyProtection="1">
      <alignment horizontal="center"/>
    </xf>
    <xf numFmtId="0" fontId="0" fillId="0" borderId="15" xfId="0" applyNumberFormat="1" applyFont="1" applyFill="1" applyBorder="1" applyAlignment="1" applyProtection="1">
      <alignment wrapText="1"/>
    </xf>
    <xf numFmtId="0" fontId="4" fillId="6" borderId="3" xfId="0" applyNumberFormat="1" applyFont="1" applyFill="1" applyBorder="1" applyAlignment="1" applyProtection="1"/>
    <xf numFmtId="164" fontId="36" fillId="9" borderId="0" xfId="0" applyNumberFormat="1" applyFont="1" applyFill="1" applyBorder="1" applyAlignment="1" applyProtection="1">
      <alignment horizontal="left"/>
    </xf>
    <xf numFmtId="167" fontId="36" fillId="0" borderId="27" xfId="0" applyNumberFormat="1" applyFont="1" applyFill="1" applyBorder="1" applyAlignment="1" applyProtection="1">
      <alignment horizontal="left"/>
    </xf>
    <xf numFmtId="167" fontId="36" fillId="0" borderId="26" xfId="0" applyNumberFormat="1" applyFont="1" applyFill="1" applyBorder="1" applyAlignment="1" applyProtection="1">
      <alignment horizontal="left"/>
    </xf>
    <xf numFmtId="20" fontId="8" fillId="0" borderId="0" xfId="0" applyNumberFormat="1" applyFont="1" applyFill="1" applyBorder="1" applyAlignment="1" applyProtection="1">
      <alignment wrapText="1"/>
    </xf>
    <xf numFmtId="167" fontId="36" fillId="0" borderId="28" xfId="0" applyNumberFormat="1" applyFont="1" applyFill="1" applyBorder="1" applyAlignment="1" applyProtection="1">
      <alignment horizontal="left"/>
    </xf>
    <xf numFmtId="167" fontId="36" fillId="0" borderId="29" xfId="0" applyNumberFormat="1" applyFont="1" applyFill="1" applyBorder="1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12" fillId="2" borderId="43" xfId="0" applyNumberFormat="1" applyFont="1" applyFill="1" applyBorder="1" applyAlignment="1" applyProtection="1">
      <alignment horizontal="center"/>
    </xf>
    <xf numFmtId="0" fontId="12" fillId="2" borderId="34" xfId="0" applyNumberFormat="1" applyFont="1" applyFill="1" applyBorder="1" applyAlignment="1" applyProtection="1">
      <alignment horizontal="center"/>
    </xf>
    <xf numFmtId="167" fontId="36" fillId="0" borderId="24" xfId="0" applyNumberFormat="1" applyFont="1" applyFill="1" applyBorder="1" applyAlignment="1" applyProtection="1">
      <alignment horizontal="left"/>
    </xf>
    <xf numFmtId="167" fontId="36" fillId="0" borderId="25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 wrapText="1"/>
    </xf>
    <xf numFmtId="0" fontId="21" fillId="0" borderId="2" xfId="0" applyNumberFormat="1" applyFont="1" applyFill="1" applyBorder="1" applyAlignment="1" applyProtection="1">
      <alignment horizontal="left" wrapText="1"/>
    </xf>
    <xf numFmtId="0" fontId="4" fillId="9" borderId="0" xfId="0" applyNumberFormat="1" applyFont="1" applyFill="1" applyBorder="1" applyAlignment="1" applyProtection="1"/>
    <xf numFmtId="0" fontId="0" fillId="9" borderId="0" xfId="0" applyFill="1" applyBorder="1" applyProtection="1">
      <alignment vertical="center"/>
    </xf>
    <xf numFmtId="1" fontId="34" fillId="9" borderId="0" xfId="0" applyNumberFormat="1" applyFont="1" applyFill="1" applyBorder="1" applyAlignment="1" applyProtection="1">
      <alignment horizontal="center" vertical="center"/>
    </xf>
    <xf numFmtId="0" fontId="34" fillId="9" borderId="0" xfId="0" applyFont="1" applyFill="1" applyBorder="1" applyAlignment="1" applyProtection="1">
      <alignment horizontal="left" vertical="center"/>
    </xf>
    <xf numFmtId="0" fontId="34" fillId="9" borderId="0" xfId="0" applyFont="1" applyFill="1" applyBorder="1" applyProtection="1">
      <alignment vertical="center"/>
    </xf>
    <xf numFmtId="0" fontId="21" fillId="0" borderId="13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168" fontId="36" fillId="0" borderId="27" xfId="0" applyNumberFormat="1" applyFont="1" applyFill="1" applyBorder="1" applyAlignment="1">
      <alignment horizontal="left"/>
    </xf>
    <xf numFmtId="168" fontId="36" fillId="0" borderId="26" xfId="0" applyNumberFormat="1" applyFont="1" applyFill="1" applyBorder="1" applyAlignment="1">
      <alignment horizontal="left"/>
    </xf>
    <xf numFmtId="168" fontId="36" fillId="0" borderId="28" xfId="0" applyNumberFormat="1" applyFont="1" applyFill="1" applyBorder="1" applyAlignment="1">
      <alignment horizontal="left"/>
    </xf>
    <xf numFmtId="168" fontId="36" fillId="0" borderId="29" xfId="0" applyNumberFormat="1" applyFont="1" applyFill="1" applyBorder="1" applyAlignment="1">
      <alignment horizontal="left"/>
    </xf>
    <xf numFmtId="0" fontId="34" fillId="8" borderId="0" xfId="0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166" fontId="19" fillId="0" borderId="4" xfId="0" applyNumberFormat="1" applyFont="1" applyFill="1" applyBorder="1" applyAlignment="1" applyProtection="1"/>
    <xf numFmtId="0" fontId="20" fillId="0" borderId="4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>
      <alignment vertical="center"/>
    </xf>
    <xf numFmtId="165" fontId="36" fillId="14" borderId="27" xfId="0" applyNumberFormat="1" applyFont="1" applyFill="1" applyBorder="1" applyAlignment="1" applyProtection="1">
      <alignment horizontal="left"/>
      <protection locked="0"/>
    </xf>
    <xf numFmtId="165" fontId="36" fillId="14" borderId="26" xfId="0" applyNumberFormat="1" applyFont="1" applyFill="1" applyBorder="1" applyAlignment="1" applyProtection="1">
      <alignment horizontal="left"/>
      <protection locked="0"/>
    </xf>
    <xf numFmtId="164" fontId="36" fillId="14" borderId="27" xfId="0" applyNumberFormat="1" applyFont="1" applyFill="1" applyBorder="1" applyAlignment="1" applyProtection="1">
      <alignment horizontal="left"/>
      <protection locked="0"/>
    </xf>
    <xf numFmtId="164" fontId="36" fillId="14" borderId="26" xfId="0" applyNumberFormat="1" applyFont="1" applyFill="1" applyBorder="1" applyAlignment="1" applyProtection="1">
      <alignment horizontal="left"/>
      <protection locked="0"/>
    </xf>
    <xf numFmtId="164" fontId="36" fillId="14" borderId="28" xfId="0" applyNumberFormat="1" applyFont="1" applyFill="1" applyBorder="1" applyAlignment="1" applyProtection="1">
      <alignment horizontal="left"/>
      <protection locked="0"/>
    </xf>
    <xf numFmtId="164" fontId="36" fillId="14" borderId="29" xfId="0" applyNumberFormat="1" applyFont="1" applyFill="1" applyBorder="1" applyAlignment="1" applyProtection="1">
      <alignment horizontal="left"/>
      <protection locked="0"/>
    </xf>
    <xf numFmtId="168" fontId="36" fillId="14" borderId="27" xfId="0" applyNumberFormat="1" applyFont="1" applyFill="1" applyBorder="1" applyAlignment="1" applyProtection="1">
      <alignment horizontal="left"/>
      <protection locked="0"/>
    </xf>
    <xf numFmtId="168" fontId="36" fillId="14" borderId="26" xfId="0" applyNumberFormat="1" applyFont="1" applyFill="1" applyBorder="1" applyAlignment="1" applyProtection="1">
      <alignment horizontal="left"/>
      <protection locked="0"/>
    </xf>
    <xf numFmtId="168" fontId="36" fillId="14" borderId="28" xfId="0" applyNumberFormat="1" applyFont="1" applyFill="1" applyBorder="1" applyAlignment="1" applyProtection="1">
      <alignment horizontal="left"/>
      <protection locked="0"/>
    </xf>
    <xf numFmtId="168" fontId="36" fillId="14" borderId="29" xfId="0" applyNumberFormat="1" applyFont="1" applyFill="1" applyBorder="1" applyAlignment="1" applyProtection="1">
      <alignment horizontal="left"/>
      <protection locked="0"/>
    </xf>
    <xf numFmtId="20" fontId="36" fillId="14" borderId="27" xfId="0" applyNumberFormat="1" applyFont="1" applyFill="1" applyBorder="1" applyAlignment="1" applyProtection="1">
      <alignment horizontal="left"/>
      <protection locked="0"/>
    </xf>
    <xf numFmtId="20" fontId="36" fillId="14" borderId="26" xfId="0" applyNumberFormat="1" applyFont="1" applyFill="1" applyBorder="1" applyAlignment="1" applyProtection="1">
      <alignment horizontal="left"/>
      <protection locked="0"/>
    </xf>
    <xf numFmtId="20" fontId="36" fillId="14" borderId="28" xfId="0" applyNumberFormat="1" applyFont="1" applyFill="1" applyBorder="1" applyAlignment="1" applyProtection="1">
      <alignment horizontal="left"/>
      <protection locked="0"/>
    </xf>
    <xf numFmtId="20" fontId="36" fillId="14" borderId="29" xfId="0" applyNumberFormat="1" applyFont="1" applyFill="1" applyBorder="1" applyAlignment="1" applyProtection="1">
      <alignment horizontal="left"/>
      <protection locked="0"/>
    </xf>
    <xf numFmtId="0" fontId="0" fillId="14" borderId="45" xfId="0" applyFill="1" applyBorder="1" applyProtection="1">
      <alignment vertical="center"/>
      <protection locked="0"/>
    </xf>
    <xf numFmtId="0" fontId="0" fillId="14" borderId="46" xfId="0" applyFill="1" applyBorder="1" applyProtection="1">
      <alignment vertical="center"/>
      <protection locked="0"/>
    </xf>
    <xf numFmtId="0" fontId="0" fillId="15" borderId="44" xfId="0" applyFill="1" applyBorder="1" applyProtection="1">
      <alignment vertical="center"/>
      <protection locked="0"/>
    </xf>
    <xf numFmtId="0" fontId="30" fillId="9" borderId="27" xfId="0" applyFont="1" applyFill="1" applyBorder="1" applyAlignment="1">
      <alignment horizontal="left"/>
    </xf>
    <xf numFmtId="0" fontId="30" fillId="0" borderId="20" xfId="0" applyNumberFormat="1" applyFont="1" applyBorder="1" applyAlignment="1">
      <alignment horizontal="left"/>
    </xf>
    <xf numFmtId="17" fontId="30" fillId="9" borderId="22" xfId="0" applyNumberFormat="1" applyFont="1" applyFill="1" applyBorder="1" applyAlignment="1">
      <alignment horizontal="left"/>
    </xf>
    <xf numFmtId="0" fontId="29" fillId="9" borderId="22" xfId="0" applyFont="1" applyFill="1" applyBorder="1" applyAlignment="1">
      <alignment horizontal="center"/>
    </xf>
    <xf numFmtId="14" fontId="36" fillId="14" borderId="27" xfId="0" applyNumberFormat="1" applyFont="1" applyFill="1" applyBorder="1" applyAlignment="1" applyProtection="1">
      <alignment horizontal="left"/>
      <protection locked="0"/>
    </xf>
    <xf numFmtId="0" fontId="34" fillId="14" borderId="76" xfId="0" applyFont="1" applyFill="1" applyBorder="1" applyAlignment="1" applyProtection="1">
      <alignment horizontal="left" vertical="center"/>
      <protection locked="0"/>
    </xf>
    <xf numFmtId="0" fontId="34" fillId="14" borderId="78" xfId="0" applyFont="1" applyFill="1" applyBorder="1" applyAlignment="1" applyProtection="1">
      <alignment horizontal="left" vertical="center"/>
      <protection locked="0"/>
    </xf>
    <xf numFmtId="17" fontId="34" fillId="12" borderId="79" xfId="0" applyNumberFormat="1" applyFont="1" applyFill="1" applyBorder="1" applyAlignment="1" applyProtection="1">
      <alignment horizontal="left" vertical="center"/>
    </xf>
    <xf numFmtId="17" fontId="34" fillId="12" borderId="2" xfId="0" applyNumberFormat="1" applyFont="1" applyFill="1" applyBorder="1" applyAlignment="1" applyProtection="1">
      <alignment horizontal="left" vertical="center"/>
    </xf>
    <xf numFmtId="17" fontId="34" fillId="12" borderId="74" xfId="0" applyNumberFormat="1" applyFont="1" applyFill="1" applyBorder="1" applyAlignment="1" applyProtection="1">
      <alignment horizontal="left" vertical="center"/>
    </xf>
    <xf numFmtId="17" fontId="34" fillId="12" borderId="1" xfId="0" applyNumberFormat="1" applyFont="1" applyFill="1" applyBorder="1" applyAlignment="1" applyProtection="1">
      <alignment horizontal="left" vertical="center"/>
    </xf>
    <xf numFmtId="0" fontId="34" fillId="8" borderId="0" xfId="0" applyFont="1" applyFill="1" applyBorder="1" applyAlignment="1" applyProtection="1">
      <alignment horizontal="left" vertical="center"/>
    </xf>
    <xf numFmtId="0" fontId="45" fillId="14" borderId="76" xfId="0" applyFont="1" applyFill="1" applyBorder="1" applyAlignment="1" applyProtection="1">
      <alignment horizontal="center" vertical="center" wrapText="1"/>
    </xf>
    <xf numFmtId="0" fontId="45" fillId="14" borderId="77" xfId="0" applyFont="1" applyFill="1" applyBorder="1" applyAlignment="1" applyProtection="1">
      <alignment horizontal="center" vertical="center" wrapText="1"/>
    </xf>
    <xf numFmtId="0" fontId="45" fillId="14" borderId="78" xfId="0" applyFont="1" applyFill="1" applyBorder="1" applyAlignment="1" applyProtection="1">
      <alignment horizontal="center" vertical="center" wrapText="1"/>
    </xf>
    <xf numFmtId="0" fontId="34" fillId="8" borderId="76" xfId="0" applyFont="1" applyFill="1" applyBorder="1" applyAlignment="1" applyProtection="1">
      <alignment horizontal="center"/>
    </xf>
    <xf numFmtId="0" fontId="34" fillId="8" borderId="78" xfId="0" applyFont="1" applyFill="1" applyBorder="1" applyAlignment="1" applyProtection="1">
      <alignment horizontal="center"/>
    </xf>
    <xf numFmtId="0" fontId="43" fillId="12" borderId="79" xfId="0" applyFont="1" applyFill="1" applyBorder="1" applyAlignment="1" applyProtection="1">
      <alignment horizontal="left" vertical="center"/>
    </xf>
    <xf numFmtId="0" fontId="43" fillId="12" borderId="0" xfId="0" applyFont="1" applyFill="1" applyBorder="1" applyAlignment="1" applyProtection="1">
      <alignment horizontal="left" vertical="center"/>
    </xf>
    <xf numFmtId="0" fontId="34" fillId="14" borderId="47" xfId="0" applyFont="1" applyFill="1" applyBorder="1" applyAlignment="1" applyProtection="1">
      <alignment horizontal="left" vertical="center"/>
      <protection locked="0"/>
    </xf>
    <xf numFmtId="0" fontId="34" fillId="14" borderId="48" xfId="0" applyFont="1" applyFill="1" applyBorder="1" applyAlignment="1" applyProtection="1">
      <alignment horizontal="left" vertical="center"/>
      <protection locked="0"/>
    </xf>
    <xf numFmtId="0" fontId="44" fillId="8" borderId="0" xfId="0" applyFont="1" applyFill="1" applyBorder="1" applyAlignment="1" applyProtection="1">
      <alignment horizontal="left" vertical="center"/>
    </xf>
    <xf numFmtId="0" fontId="35" fillId="8" borderId="76" xfId="0" applyFont="1" applyFill="1" applyBorder="1" applyAlignment="1" applyProtection="1">
      <alignment horizontal="left" vertical="center"/>
    </xf>
    <xf numFmtId="0" fontId="35" fillId="8" borderId="78" xfId="0" applyFont="1" applyFill="1" applyBorder="1" applyAlignment="1" applyProtection="1">
      <alignment horizontal="left" vertical="center"/>
    </xf>
    <xf numFmtId="0" fontId="34" fillId="12" borderId="80" xfId="0" applyFont="1" applyFill="1" applyBorder="1" applyAlignment="1" applyProtection="1">
      <alignment horizontal="center" vertical="center"/>
    </xf>
    <xf numFmtId="0" fontId="34" fillId="12" borderId="73" xfId="0" applyFont="1" applyFill="1" applyBorder="1" applyAlignment="1" applyProtection="1">
      <alignment horizontal="center" vertical="center"/>
    </xf>
    <xf numFmtId="0" fontId="0" fillId="8" borderId="76" xfId="0" applyFill="1" applyBorder="1" applyAlignment="1" applyProtection="1">
      <alignment horizontal="center" vertical="center"/>
    </xf>
    <xf numFmtId="0" fontId="0" fillId="8" borderId="77" xfId="0" applyFill="1" applyBorder="1" applyAlignment="1" applyProtection="1">
      <alignment horizontal="center" vertical="center"/>
    </xf>
    <xf numFmtId="0" fontId="0" fillId="8" borderId="78" xfId="0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right" vertical="center"/>
    </xf>
    <xf numFmtId="0" fontId="35" fillId="8" borderId="76" xfId="0" applyFont="1" applyFill="1" applyBorder="1" applyAlignment="1" applyProtection="1">
      <alignment horizontal="center" vertical="center"/>
    </xf>
    <xf numFmtId="0" fontId="35" fillId="8" borderId="78" xfId="0" applyFont="1" applyFill="1" applyBorder="1" applyAlignment="1" applyProtection="1">
      <alignment horizontal="center" vertical="center"/>
    </xf>
    <xf numFmtId="0" fontId="35" fillId="8" borderId="77" xfId="0" applyFont="1" applyFill="1" applyBorder="1" applyAlignment="1" applyProtection="1">
      <alignment horizontal="left" vertical="center"/>
    </xf>
    <xf numFmtId="0" fontId="34" fillId="12" borderId="72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center" vertical="center"/>
    </xf>
    <xf numFmtId="0" fontId="35" fillId="14" borderId="78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left" vertical="center"/>
    </xf>
    <xf numFmtId="0" fontId="35" fillId="14" borderId="78" xfId="0" applyFont="1" applyFill="1" applyBorder="1" applyAlignment="1" applyProtection="1">
      <alignment horizontal="left" vertical="center"/>
    </xf>
    <xf numFmtId="0" fontId="34" fillId="9" borderId="0" xfId="0" applyFont="1" applyFill="1" applyBorder="1" applyAlignment="1" applyProtection="1">
      <alignment horizontal="left" vertical="center"/>
    </xf>
    <xf numFmtId="0" fontId="34" fillId="14" borderId="35" xfId="0" applyFont="1" applyFill="1" applyBorder="1" applyAlignment="1" applyProtection="1">
      <alignment horizontal="left" vertical="center"/>
      <protection locked="0"/>
    </xf>
    <xf numFmtId="0" fontId="34" fillId="14" borderId="47" xfId="0" applyFont="1" applyFill="1" applyBorder="1" applyAlignment="1" applyProtection="1">
      <alignment horizontal="center" vertical="center"/>
      <protection locked="0"/>
    </xf>
    <xf numFmtId="0" fontId="34" fillId="14" borderId="48" xfId="0" applyFont="1" applyFill="1" applyBorder="1" applyAlignment="1" applyProtection="1">
      <alignment horizontal="center" vertical="center"/>
      <protection locked="0"/>
    </xf>
    <xf numFmtId="0" fontId="34" fillId="8" borderId="0" xfId="0" applyFont="1" applyFill="1" applyBorder="1" applyAlignment="1" applyProtection="1">
      <alignment horizontal="center" vertical="center"/>
    </xf>
    <xf numFmtId="17" fontId="21" fillId="8" borderId="76" xfId="0" applyNumberFormat="1" applyFont="1" applyFill="1" applyBorder="1" applyAlignment="1" applyProtection="1">
      <alignment horizontal="center" vertical="center"/>
    </xf>
    <xf numFmtId="17" fontId="21" fillId="8" borderId="77" xfId="0" applyNumberFormat="1" applyFont="1" applyFill="1" applyBorder="1" applyAlignment="1" applyProtection="1">
      <alignment horizontal="center" vertical="center"/>
    </xf>
    <xf numFmtId="17" fontId="21" fillId="8" borderId="78" xfId="0" applyNumberFormat="1" applyFont="1" applyFill="1" applyBorder="1" applyAlignment="1" applyProtection="1">
      <alignment horizontal="center" vertical="center"/>
    </xf>
    <xf numFmtId="0" fontId="34" fillId="14" borderId="81" xfId="0" applyFont="1" applyFill="1" applyBorder="1" applyAlignment="1" applyProtection="1">
      <alignment horizontal="left" vertical="center"/>
      <protection locked="0"/>
    </xf>
    <xf numFmtId="0" fontId="8" fillId="13" borderId="3" xfId="0" applyNumberFormat="1" applyFont="1" applyFill="1" applyBorder="1" applyAlignment="1" applyProtection="1">
      <alignment horizontal="center"/>
    </xf>
    <xf numFmtId="0" fontId="21" fillId="13" borderId="3" xfId="0" applyFont="1" applyFill="1" applyBorder="1" applyProtection="1">
      <alignment vertical="center"/>
    </xf>
    <xf numFmtId="17" fontId="12" fillId="2" borderId="2" xfId="0" applyNumberFormat="1" applyFont="1" applyFill="1" applyBorder="1" applyAlignment="1" applyProtection="1">
      <alignment horizontal="center"/>
    </xf>
    <xf numFmtId="17" fontId="21" fillId="0" borderId="2" xfId="0" applyNumberFormat="1" applyFont="1" applyFill="1" applyBorder="1" applyAlignment="1" applyProtection="1">
      <alignment wrapText="1"/>
    </xf>
    <xf numFmtId="0" fontId="27" fillId="3" borderId="4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wrapText="1"/>
    </xf>
    <xf numFmtId="0" fontId="8" fillId="2" borderId="38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Alignment="1" applyProtection="1">
      <alignment horizontal="center"/>
    </xf>
    <xf numFmtId="0" fontId="42" fillId="0" borderId="4" xfId="0" applyNumberFormat="1" applyFont="1" applyFill="1" applyBorder="1" applyAlignment="1" applyProtection="1">
      <alignment horizontal="center"/>
    </xf>
    <xf numFmtId="0" fontId="35" fillId="0" borderId="4" xfId="0" applyFont="1" applyBorder="1" applyAlignment="1" applyProtection="1">
      <alignment horizontal="center"/>
    </xf>
    <xf numFmtId="0" fontId="22" fillId="0" borderId="0" xfId="0" applyFont="1" applyAlignment="1" applyProtection="1">
      <alignment horizontal="center" vertical="center"/>
    </xf>
    <xf numFmtId="0" fontId="26" fillId="0" borderId="0" xfId="0" applyNumberFormat="1" applyFont="1" applyFill="1" applyAlignment="1" applyProtection="1">
      <alignment horizontal="center"/>
    </xf>
    <xf numFmtId="0" fontId="49" fillId="0" borderId="0" xfId="0" applyFont="1" applyAlignment="1" applyProtection="1">
      <alignment horizontal="center"/>
    </xf>
    <xf numFmtId="0" fontId="49" fillId="0" borderId="4" xfId="0" applyFont="1" applyBorder="1" applyAlignment="1" applyProtection="1">
      <alignment horizontal="center"/>
    </xf>
    <xf numFmtId="0" fontId="25" fillId="0" borderId="4" xfId="0" applyNumberFormat="1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right" wrapText="1"/>
    </xf>
    <xf numFmtId="164" fontId="12" fillId="14" borderId="3" xfId="0" applyNumberFormat="1" applyFont="1" applyFill="1" applyBorder="1" applyAlignment="1" applyProtection="1">
      <alignment horizontal="left"/>
    </xf>
    <xf numFmtId="0" fontId="21" fillId="14" borderId="3" xfId="0" applyNumberFormat="1" applyFont="1" applyFill="1" applyBorder="1" applyAlignment="1" applyProtection="1">
      <alignment horizontal="left" wrapText="1"/>
    </xf>
    <xf numFmtId="0" fontId="41" fillId="0" borderId="4" xfId="0" applyNumberFormat="1" applyFont="1" applyFill="1" applyBorder="1" applyAlignment="1" applyProtection="1">
      <alignment horizontal="center"/>
    </xf>
    <xf numFmtId="0" fontId="12" fillId="5" borderId="49" xfId="0" applyNumberFormat="1" applyFont="1" applyFill="1" applyBorder="1" applyAlignment="1" applyProtection="1">
      <alignment horizontal="center"/>
    </xf>
    <xf numFmtId="0" fontId="12" fillId="5" borderId="50" xfId="0" applyNumberFormat="1" applyFont="1" applyFill="1" applyBorder="1" applyAlignment="1" applyProtection="1">
      <alignment horizontal="center"/>
    </xf>
    <xf numFmtId="0" fontId="12" fillId="5" borderId="51" xfId="0" applyNumberFormat="1" applyFont="1" applyFill="1" applyBorder="1" applyAlignment="1" applyProtection="1">
      <alignment horizontal="center"/>
    </xf>
    <xf numFmtId="0" fontId="3" fillId="3" borderId="16" xfId="0" applyNumberFormat="1" applyFont="1" applyFill="1" applyBorder="1" applyAlignment="1" applyProtection="1">
      <alignment horizontal="center"/>
    </xf>
    <xf numFmtId="0" fontId="3" fillId="3" borderId="23" xfId="0" applyNumberFormat="1" applyFont="1" applyFill="1" applyBorder="1" applyAlignment="1" applyProtection="1">
      <alignment horizontal="center"/>
    </xf>
    <xf numFmtId="0" fontId="3" fillId="3" borderId="5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right"/>
    </xf>
    <xf numFmtId="0" fontId="34" fillId="0" borderId="0" xfId="0" applyNumberFormat="1" applyFont="1" applyFill="1" applyBorder="1" applyAlignment="1" applyProtection="1">
      <alignment horizontal="right" wrapText="1"/>
    </xf>
    <xf numFmtId="0" fontId="36" fillId="0" borderId="3" xfId="0" applyNumberFormat="1" applyFont="1" applyFill="1" applyBorder="1" applyAlignment="1" applyProtection="1">
      <alignment horizontal="left"/>
    </xf>
    <xf numFmtId="0" fontId="34" fillId="0" borderId="5" xfId="0" applyNumberFormat="1" applyFont="1" applyFill="1" applyBorder="1" applyAlignment="1" applyProtection="1">
      <alignment horizontal="left" wrapText="1"/>
    </xf>
    <xf numFmtId="0" fontId="47" fillId="0" borderId="0" xfId="0" applyNumberFormat="1" applyFont="1" applyFill="1" applyBorder="1" applyAlignment="1" applyProtection="1">
      <alignment horizontal="right"/>
    </xf>
    <xf numFmtId="0" fontId="48" fillId="0" borderId="0" xfId="0" applyNumberFormat="1" applyFont="1" applyFill="1" applyBorder="1" applyAlignment="1" applyProtection="1">
      <alignment horizontal="right" wrapText="1"/>
    </xf>
    <xf numFmtId="165" fontId="12" fillId="14" borderId="3" xfId="0" applyNumberFormat="1" applyFont="1" applyFill="1" applyBorder="1" applyAlignment="1" applyProtection="1">
      <alignment horizontal="left"/>
      <protection locked="0"/>
    </xf>
    <xf numFmtId="165" fontId="21" fillId="14" borderId="3" xfId="0" applyNumberFormat="1" applyFont="1" applyFill="1" applyBorder="1" applyAlignment="1" applyProtection="1">
      <alignment horizontal="left" wrapText="1"/>
      <protection locked="0"/>
    </xf>
    <xf numFmtId="20" fontId="8" fillId="0" borderId="3" xfId="0" applyNumberFormat="1" applyFont="1" applyFill="1" applyBorder="1" applyAlignment="1" applyProtection="1">
      <alignment horizontal="left" wrapText="1"/>
    </xf>
    <xf numFmtId="164" fontId="12" fillId="14" borderId="3" xfId="0" applyNumberFormat="1" applyFont="1" applyFill="1" applyBorder="1" applyAlignment="1" applyProtection="1">
      <alignment horizontal="left"/>
      <protection locked="0"/>
    </xf>
    <xf numFmtId="0" fontId="21" fillId="14" borderId="3" xfId="0" applyNumberFormat="1" applyFont="1" applyFill="1" applyBorder="1" applyAlignment="1" applyProtection="1">
      <alignment horizontal="left" wrapText="1"/>
      <protection locked="0"/>
    </xf>
    <xf numFmtId="0" fontId="10" fillId="0" borderId="0" xfId="0" applyNumberFormat="1" applyFont="1" applyFill="1" applyBorder="1" applyAlignment="1" applyProtection="1">
      <alignment horizontal="right"/>
    </xf>
    <xf numFmtId="165" fontId="8" fillId="14" borderId="11" xfId="0" applyNumberFormat="1" applyFont="1" applyFill="1" applyBorder="1" applyAlignment="1" applyProtection="1">
      <alignment horizontal="left"/>
      <protection locked="0"/>
    </xf>
    <xf numFmtId="165" fontId="21" fillId="14" borderId="38" xfId="0" applyNumberFormat="1" applyFont="1" applyFill="1" applyBorder="1" applyAlignment="1" applyProtection="1">
      <alignment horizontal="left" wrapText="1"/>
      <protection locked="0"/>
    </xf>
    <xf numFmtId="167" fontId="8" fillId="0" borderId="3" xfId="0" applyNumberFormat="1" applyFont="1" applyFill="1" applyBorder="1" applyAlignment="1" applyProtection="1">
      <alignment horizontal="left"/>
    </xf>
    <xf numFmtId="167" fontId="21" fillId="0" borderId="38" xfId="0" applyNumberFormat="1" applyFont="1" applyFill="1" applyBorder="1" applyAlignment="1" applyProtection="1">
      <alignment horizontal="left" wrapText="1"/>
    </xf>
    <xf numFmtId="20" fontId="8" fillId="13" borderId="3" xfId="0" applyNumberFormat="1" applyFont="1" applyFill="1" applyBorder="1" applyAlignment="1" applyProtection="1">
      <alignment horizontal="center"/>
    </xf>
    <xf numFmtId="0" fontId="34" fillId="13" borderId="5" xfId="0" applyNumberFormat="1" applyFont="1" applyFill="1" applyBorder="1" applyAlignment="1" applyProtection="1">
      <alignment horizontal="center" wrapText="1"/>
    </xf>
    <xf numFmtId="0" fontId="34" fillId="13" borderId="38" xfId="0" applyNumberFormat="1" applyFont="1" applyFill="1" applyBorder="1" applyAlignment="1" applyProtection="1">
      <alignment horizontal="center" wrapText="1"/>
    </xf>
    <xf numFmtId="165" fontId="10" fillId="14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Protection="1">
      <alignment vertical="center"/>
    </xf>
    <xf numFmtId="165" fontId="10" fillId="14" borderId="3" xfId="0" applyNumberFormat="1" applyFont="1" applyFill="1" applyBorder="1" applyAlignment="1" applyProtection="1">
      <alignment horizontal="left"/>
      <protection locked="0"/>
    </xf>
    <xf numFmtId="0" fontId="12" fillId="2" borderId="24" xfId="0" applyNumberFormat="1" applyFont="1" applyFill="1" applyBorder="1" applyAlignment="1" applyProtection="1">
      <alignment horizontal="center"/>
    </xf>
    <xf numFmtId="0" fontId="12" fillId="2" borderId="25" xfId="0" applyNumberFormat="1" applyFont="1" applyFill="1" applyBorder="1" applyAlignment="1" applyProtection="1">
      <alignment horizontal="center"/>
    </xf>
    <xf numFmtId="0" fontId="50" fillId="13" borderId="36" xfId="0" applyNumberFormat="1" applyFont="1" applyFill="1" applyBorder="1" applyAlignment="1" applyProtection="1">
      <alignment horizontal="center" wrapText="1"/>
    </xf>
    <xf numFmtId="0" fontId="50" fillId="13" borderId="37" xfId="0" applyNumberFormat="1" applyFont="1" applyFill="1" applyBorder="1" applyAlignment="1" applyProtection="1">
      <alignment horizontal="center" wrapText="1"/>
    </xf>
    <xf numFmtId="0" fontId="7" fillId="2" borderId="4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/>
    </xf>
    <xf numFmtId="0" fontId="0" fillId="0" borderId="38" xfId="0" applyNumberFormat="1" applyFont="1" applyFill="1" applyBorder="1" applyAlignment="1" applyProtection="1">
      <alignment wrapText="1"/>
    </xf>
    <xf numFmtId="0" fontId="7" fillId="2" borderId="38" xfId="0" applyNumberFormat="1" applyFont="1" applyFill="1" applyBorder="1" applyAlignment="1" applyProtection="1">
      <alignment horizontal="center"/>
    </xf>
    <xf numFmtId="0" fontId="7" fillId="2" borderId="3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0" fillId="0" borderId="3" xfId="0" applyNumberFormat="1" applyFont="1" applyFill="1" applyBorder="1" applyAlignment="1" applyProtection="1">
      <alignment wrapText="1"/>
    </xf>
    <xf numFmtId="17" fontId="12" fillId="2" borderId="38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wrapText="1"/>
    </xf>
    <xf numFmtId="0" fontId="3" fillId="3" borderId="3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21" fillId="0" borderId="4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horizontal="center"/>
    </xf>
    <xf numFmtId="0" fontId="21" fillId="0" borderId="6" xfId="0" applyNumberFormat="1" applyFont="1" applyFill="1" applyBorder="1" applyAlignment="1">
      <alignment wrapText="1"/>
    </xf>
    <xf numFmtId="0" fontId="46" fillId="0" borderId="4" xfId="0" applyFont="1" applyBorder="1" applyAlignment="1" applyProtection="1">
      <alignment horizontal="center"/>
    </xf>
    <xf numFmtId="0" fontId="52" fillId="0" borderId="3" xfId="0" applyNumberFormat="1" applyFont="1" applyFill="1" applyBorder="1" applyAlignment="1">
      <alignment horizontal="left"/>
    </xf>
    <xf numFmtId="0" fontId="53" fillId="0" borderId="5" xfId="0" applyNumberFormat="1" applyFont="1" applyFill="1" applyBorder="1" applyAlignment="1">
      <alignment horizontal="left" wrapText="1"/>
    </xf>
    <xf numFmtId="0" fontId="53" fillId="0" borderId="38" xfId="0" applyNumberFormat="1" applyFont="1" applyFill="1" applyBorder="1" applyAlignment="1">
      <alignment horizontal="left" wrapText="1"/>
    </xf>
    <xf numFmtId="164" fontId="36" fillId="0" borderId="3" xfId="0" applyNumberFormat="1" applyFont="1" applyFill="1" applyBorder="1" applyAlignment="1">
      <alignment horizontal="left"/>
    </xf>
    <xf numFmtId="0" fontId="34" fillId="0" borderId="3" xfId="0" applyNumberFormat="1" applyFont="1" applyFill="1" applyBorder="1" applyAlignment="1">
      <alignment horizontal="left" wrapText="1"/>
    </xf>
    <xf numFmtId="0" fontId="52" fillId="0" borderId="3" xfId="0" applyNumberFormat="1" applyFont="1" applyFill="1" applyBorder="1" applyAlignment="1">
      <alignment horizontal="left" wrapText="1"/>
    </xf>
    <xf numFmtId="0" fontId="36" fillId="0" borderId="3" xfId="0" applyNumberFormat="1" applyFont="1" applyFill="1" applyBorder="1" applyAlignment="1">
      <alignment horizontal="left"/>
    </xf>
    <xf numFmtId="0" fontId="34" fillId="0" borderId="5" xfId="0" applyNumberFormat="1" applyFont="1" applyFill="1" applyBorder="1" applyAlignment="1">
      <alignment horizontal="left" wrapText="1"/>
    </xf>
    <xf numFmtId="0" fontId="34" fillId="0" borderId="38" xfId="0" applyNumberFormat="1" applyFont="1" applyFill="1" applyBorder="1" applyAlignment="1">
      <alignment horizontal="left" wrapText="1"/>
    </xf>
    <xf numFmtId="165" fontId="36" fillId="0" borderId="3" xfId="0" applyNumberFormat="1" applyFont="1" applyFill="1" applyBorder="1" applyAlignment="1">
      <alignment horizontal="left"/>
    </xf>
    <xf numFmtId="165" fontId="34" fillId="0" borderId="3" xfId="0" applyNumberFormat="1" applyFont="1" applyFill="1" applyBorder="1" applyAlignment="1">
      <alignment horizontal="left" wrapText="1"/>
    </xf>
    <xf numFmtId="20" fontId="51" fillId="0" borderId="3" xfId="0" applyNumberFormat="1" applyFont="1" applyFill="1" applyBorder="1" applyAlignment="1">
      <alignment horizontal="left"/>
    </xf>
    <xf numFmtId="165" fontId="51" fillId="13" borderId="11" xfId="0" applyNumberFormat="1" applyFont="1" applyFill="1" applyBorder="1" applyAlignment="1">
      <alignment horizontal="left"/>
    </xf>
    <xf numFmtId="165" fontId="34" fillId="13" borderId="38" xfId="0" applyNumberFormat="1" applyFont="1" applyFill="1" applyBorder="1" applyAlignment="1">
      <alignment horizontal="left" wrapText="1"/>
    </xf>
    <xf numFmtId="20" fontId="51" fillId="13" borderId="3" xfId="0" applyNumberFormat="1" applyFont="1" applyFill="1" applyBorder="1" applyAlignment="1">
      <alignment horizontal="left"/>
    </xf>
    <xf numFmtId="0" fontId="34" fillId="13" borderId="38" xfId="0" applyNumberFormat="1" applyFont="1" applyFill="1" applyBorder="1" applyAlignment="1">
      <alignment horizontal="left" wrapText="1"/>
    </xf>
    <xf numFmtId="165" fontId="34" fillId="0" borderId="38" xfId="0" applyNumberFormat="1" applyFont="1" applyFill="1" applyBorder="1" applyAlignment="1">
      <alignment horizontal="left" wrapText="1"/>
    </xf>
    <xf numFmtId="0" fontId="3" fillId="3" borderId="8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wrapText="1"/>
    </xf>
    <xf numFmtId="0" fontId="0" fillId="0" borderId="38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36" fillId="0" borderId="60" xfId="0" applyNumberFormat="1" applyFont="1" applyFill="1" applyBorder="1" applyAlignment="1">
      <alignment horizontal="left"/>
    </xf>
    <xf numFmtId="0" fontId="36" fillId="0" borderId="62" xfId="0" applyNumberFormat="1" applyFont="1" applyFill="1" applyBorder="1" applyAlignment="1">
      <alignment horizontal="left"/>
    </xf>
    <xf numFmtId="0" fontId="34" fillId="0" borderId="63" xfId="0" applyNumberFormat="1" applyFont="1" applyFill="1" applyBorder="1" applyAlignment="1">
      <alignment horizontal="left" wrapText="1"/>
    </xf>
    <xf numFmtId="0" fontId="34" fillId="0" borderId="64" xfId="0" applyNumberFormat="1" applyFont="1" applyFill="1" applyBorder="1" applyAlignment="1">
      <alignment horizontal="left" wrapText="1"/>
    </xf>
    <xf numFmtId="0" fontId="36" fillId="0" borderId="31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0" fontId="7" fillId="2" borderId="58" xfId="0" applyNumberFormat="1" applyFont="1" applyFill="1" applyBorder="1" applyAlignment="1">
      <alignment horizontal="center"/>
    </xf>
    <xf numFmtId="0" fontId="0" fillId="0" borderId="59" xfId="0" applyNumberFormat="1" applyFont="1" applyFill="1" applyBorder="1" applyAlignment="1">
      <alignment wrapText="1"/>
    </xf>
    <xf numFmtId="0" fontId="0" fillId="0" borderId="60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12" fillId="2" borderId="61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50" fillId="13" borderId="24" xfId="0" applyNumberFormat="1" applyFont="1" applyFill="1" applyBorder="1" applyAlignment="1">
      <alignment horizontal="center" wrapText="1"/>
    </xf>
    <xf numFmtId="0" fontId="50" fillId="13" borderId="25" xfId="0" applyNumberFormat="1" applyFont="1" applyFill="1" applyBorder="1" applyAlignment="1">
      <alignment horizontal="center" wrapText="1"/>
    </xf>
    <xf numFmtId="0" fontId="7" fillId="5" borderId="49" xfId="0" applyNumberFormat="1" applyFont="1" applyFill="1" applyBorder="1" applyAlignment="1">
      <alignment horizontal="center"/>
    </xf>
    <xf numFmtId="0" fontId="7" fillId="5" borderId="50" xfId="0" applyNumberFormat="1" applyFont="1" applyFill="1" applyBorder="1" applyAlignment="1">
      <alignment horizontal="center"/>
    </xf>
    <xf numFmtId="0" fontId="7" fillId="5" borderId="51" xfId="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/>
    </xf>
    <xf numFmtId="0" fontId="24" fillId="0" borderId="0" xfId="0" applyNumberFormat="1" applyFont="1" applyFill="1" applyAlignment="1">
      <alignment horizontal="center"/>
    </xf>
    <xf numFmtId="0" fontId="0" fillId="0" borderId="0" xfId="0" applyFont="1">
      <alignment vertical="center"/>
    </xf>
    <xf numFmtId="0" fontId="4" fillId="0" borderId="0" xfId="0" applyNumberFormat="1" applyFont="1" applyFill="1" applyAlignment="1">
      <alignment horizontal="center"/>
    </xf>
    <xf numFmtId="0" fontId="10" fillId="0" borderId="3" xfId="0" applyNumberFormat="1" applyFont="1" applyFill="1" applyBorder="1" applyAlignment="1">
      <alignment horizontal="left"/>
    </xf>
    <xf numFmtId="0" fontId="21" fillId="0" borderId="5" xfId="0" applyNumberFormat="1" applyFont="1" applyFill="1" applyBorder="1" applyAlignment="1">
      <alignment wrapText="1"/>
    </xf>
    <xf numFmtId="0" fontId="21" fillId="0" borderId="38" xfId="0" applyNumberFormat="1" applyFont="1" applyFill="1" applyBorder="1" applyAlignment="1">
      <alignment wrapText="1"/>
    </xf>
    <xf numFmtId="165" fontId="10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center"/>
    </xf>
    <xf numFmtId="165" fontId="8" fillId="13" borderId="3" xfId="0" applyNumberFormat="1" applyFont="1" applyFill="1" applyBorder="1" applyAlignment="1">
      <alignment horizontal="center"/>
    </xf>
    <xf numFmtId="165" fontId="21" fillId="13" borderId="38" xfId="0" applyNumberFormat="1" applyFont="1" applyFill="1" applyBorder="1" applyAlignment="1">
      <alignment horizontal="center" wrapText="1"/>
    </xf>
    <xf numFmtId="20" fontId="8" fillId="13" borderId="3" xfId="0" applyNumberFormat="1" applyFont="1" applyFill="1" applyBorder="1" applyAlignment="1">
      <alignment horizontal="center"/>
    </xf>
    <xf numFmtId="0" fontId="21" fillId="13" borderId="38" xfId="0" applyNumberFormat="1" applyFont="1" applyFill="1" applyBorder="1" applyAlignment="1">
      <alignment horizontal="center" wrapText="1"/>
    </xf>
    <xf numFmtId="0" fontId="7" fillId="2" borderId="11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left"/>
    </xf>
    <xf numFmtId="20" fontId="8" fillId="0" borderId="3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>
      <alignment horizontal="left" wrapText="1"/>
    </xf>
    <xf numFmtId="0" fontId="0" fillId="0" borderId="38" xfId="0" applyNumberFormat="1" applyFont="1" applyFill="1" applyBorder="1" applyAlignment="1">
      <alignment horizontal="left" wrapText="1"/>
    </xf>
    <xf numFmtId="0" fontId="18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horizontal="left" wrapText="1"/>
    </xf>
    <xf numFmtId="20" fontId="8" fillId="0" borderId="3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left" wrapText="1"/>
    </xf>
    <xf numFmtId="0" fontId="1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165" fontId="10" fillId="13" borderId="3" xfId="0" applyNumberFormat="1" applyFont="1" applyFill="1" applyBorder="1" applyAlignment="1">
      <alignment horizontal="center"/>
    </xf>
    <xf numFmtId="165" fontId="10" fillId="0" borderId="11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/>
    </xf>
    <xf numFmtId="0" fontId="4" fillId="14" borderId="55" xfId="0" applyNumberFormat="1" applyFont="1" applyFill="1" applyBorder="1" applyAlignment="1" applyProtection="1">
      <alignment horizontal="center"/>
      <protection locked="0"/>
    </xf>
    <xf numFmtId="0" fontId="0" fillId="14" borderId="35" xfId="0" applyFill="1" applyBorder="1" applyProtection="1">
      <alignment vertical="center"/>
      <protection locked="0"/>
    </xf>
    <xf numFmtId="0" fontId="4" fillId="14" borderId="35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left"/>
    </xf>
    <xf numFmtId="0" fontId="21" fillId="0" borderId="0" xfId="0" applyFont="1" applyBorder="1" applyProtection="1">
      <alignment vertical="center"/>
    </xf>
    <xf numFmtId="0" fontId="4" fillId="0" borderId="0" xfId="0" applyNumberFormat="1" applyFont="1" applyFill="1" applyAlignment="1" applyProtection="1">
      <alignment horizontal="right"/>
    </xf>
    <xf numFmtId="0" fontId="4" fillId="14" borderId="56" xfId="0" applyNumberFormat="1" applyFont="1" applyFill="1" applyBorder="1" applyAlignment="1" applyProtection="1">
      <alignment horizontal="center"/>
      <protection locked="0"/>
    </xf>
    <xf numFmtId="0" fontId="0" fillId="14" borderId="57" xfId="0" applyFill="1" applyBorder="1" applyProtection="1">
      <alignment vertical="center"/>
      <protection locked="0"/>
    </xf>
    <xf numFmtId="0" fontId="4" fillId="14" borderId="57" xfId="0" applyNumberFormat="1" applyFont="1" applyFill="1" applyBorder="1" applyAlignment="1" applyProtection="1">
      <alignment horizontal="center"/>
      <protection locked="0"/>
    </xf>
    <xf numFmtId="0" fontId="4" fillId="15" borderId="53" xfId="0" applyNumberFormat="1" applyFont="1" applyFill="1" applyBorder="1" applyAlignment="1" applyProtection="1">
      <alignment horizontal="center"/>
      <protection locked="0"/>
    </xf>
    <xf numFmtId="0" fontId="0" fillId="15" borderId="54" xfId="0" applyFill="1" applyBorder="1" applyProtection="1">
      <alignment vertical="center"/>
      <protection locked="0"/>
    </xf>
    <xf numFmtId="0" fontId="4" fillId="15" borderId="54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7" fillId="7" borderId="10" xfId="0" applyNumberFormat="1" applyFont="1" applyFill="1" applyBorder="1" applyAlignment="1" applyProtection="1">
      <alignment horizontal="center"/>
    </xf>
    <xf numFmtId="0" fontId="7" fillId="7" borderId="6" xfId="0" applyNumberFormat="1" applyFont="1" applyFill="1" applyBorder="1" applyAlignment="1" applyProtection="1">
      <alignment horizontal="center"/>
    </xf>
    <xf numFmtId="0" fontId="7" fillId="7" borderId="52" xfId="0" applyNumberFormat="1" applyFont="1" applyFill="1" applyBorder="1" applyAlignment="1" applyProtection="1">
      <alignment horizontal="center"/>
    </xf>
    <xf numFmtId="0" fontId="6" fillId="7" borderId="8" xfId="0" applyNumberFormat="1" applyFont="1" applyFill="1" applyBorder="1" applyAlignment="1" applyProtection="1">
      <alignment horizontal="center"/>
    </xf>
    <xf numFmtId="0" fontId="6" fillId="7" borderId="4" xfId="0" applyNumberFormat="1" applyFont="1" applyFill="1" applyBorder="1" applyAlignment="1" applyProtection="1">
      <alignment horizontal="center"/>
    </xf>
    <xf numFmtId="0" fontId="6" fillId="7" borderId="1" xfId="0" applyNumberFormat="1" applyFont="1" applyFill="1" applyBorder="1" applyAlignment="1" applyProtection="1">
      <alignment horizontal="center"/>
    </xf>
    <xf numFmtId="1" fontId="19" fillId="0" borderId="4" xfId="0" applyNumberFormat="1" applyFont="1" applyFill="1" applyBorder="1" applyAlignment="1" applyProtection="1">
      <alignment horizontal="left"/>
    </xf>
    <xf numFmtId="1" fontId="0" fillId="0" borderId="4" xfId="0" applyNumberFormat="1" applyBorder="1" applyProtection="1">
      <alignment vertical="center"/>
    </xf>
    <xf numFmtId="0" fontId="11" fillId="0" borderId="4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20" fillId="0" borderId="5" xfId="0" applyFont="1" applyBorder="1" applyProtection="1">
      <alignment vertical="center"/>
    </xf>
    <xf numFmtId="0" fontId="20" fillId="0" borderId="4" xfId="0" applyFont="1" applyBorder="1" applyProtection="1">
      <alignment vertical="center"/>
    </xf>
    <xf numFmtId="0" fontId="17" fillId="0" borderId="0" xfId="0" applyNumberFormat="1" applyFont="1" applyFill="1" applyAlignment="1" applyProtection="1">
      <alignment horizontal="center"/>
    </xf>
    <xf numFmtId="0" fontId="7" fillId="7" borderId="0" xfId="0" applyNumberFormat="1" applyFont="1" applyFill="1" applyBorder="1" applyAlignment="1" applyProtection="1">
      <alignment horizontal="center"/>
    </xf>
    <xf numFmtId="0" fontId="0" fillId="0" borderId="0" xfId="0" applyBorder="1" applyProtection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54" fillId="0" borderId="58" xfId="0" applyFont="1" applyBorder="1" applyAlignment="1">
      <alignment horizontal="center"/>
    </xf>
    <xf numFmtId="0" fontId="54" fillId="0" borderId="59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6D4CB"/>
      <rgbColor rgb="00777671"/>
      <rgbColor rgb="00BFBFBF"/>
      <rgbColor rgb="0000B0F0"/>
      <rgbColor rgb="00B3B1A9"/>
      <rgbColor rgb="00D9D9D9"/>
      <rgbColor rgb="007992B1"/>
      <rgbColor rgb="00FFFF00"/>
      <rgbColor rgb="00FF0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73"/>
  <sheetViews>
    <sheetView topLeftCell="B51" zoomScale="93" zoomScaleNormal="93" workbookViewId="0">
      <selection activeCell="R33" sqref="R33"/>
    </sheetView>
  </sheetViews>
  <sheetFormatPr defaultColWidth="8.85546875" defaultRowHeight="12.75"/>
  <cols>
    <col min="1" max="1" width="8.85546875" style="147"/>
    <col min="2" max="2" width="8.42578125" style="147" customWidth="1"/>
    <col min="3" max="3" width="3.28515625" style="147" customWidth="1"/>
    <col min="4" max="4" width="7.42578125" style="147" customWidth="1"/>
    <col min="5" max="5" width="9.28515625" style="147" customWidth="1"/>
    <col min="6" max="6" width="8.7109375" style="147" customWidth="1"/>
    <col min="7" max="7" width="5.85546875" style="147" customWidth="1"/>
    <col min="8" max="8" width="7.28515625" style="147" customWidth="1"/>
    <col min="9" max="9" width="11.5703125" style="147" customWidth="1"/>
    <col min="10" max="10" width="7.5703125" style="147" customWidth="1"/>
    <col min="11" max="11" width="8.42578125" style="147" customWidth="1"/>
    <col min="12" max="12" width="9.140625" style="147" customWidth="1"/>
    <col min="13" max="13" width="4.7109375" style="147" customWidth="1"/>
    <col min="14" max="14" width="9.140625" style="147" customWidth="1"/>
    <col min="15" max="15" width="5.7109375" style="147" customWidth="1"/>
    <col min="16" max="16" width="3" style="147" customWidth="1"/>
    <col min="17" max="17" width="5.28515625" style="147" customWidth="1"/>
    <col min="18" max="16384" width="8.85546875" style="147"/>
  </cols>
  <sheetData>
    <row r="1" spans="3:17" ht="13.5" thickBot="1"/>
    <row r="2" spans="3:17" ht="13.5" thickTop="1"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  <c r="Q2" s="151"/>
    </row>
    <row r="3" spans="3:17" ht="23.45" customHeight="1">
      <c r="C3" s="152"/>
      <c r="D3" s="153"/>
      <c r="E3" s="153"/>
      <c r="F3" s="153"/>
      <c r="G3" s="153"/>
      <c r="H3" s="292" t="s">
        <v>53</v>
      </c>
      <c r="I3" s="293"/>
      <c r="J3" s="294"/>
      <c r="K3" s="153"/>
      <c r="L3" s="153"/>
      <c r="M3" s="278" t="s">
        <v>274</v>
      </c>
      <c r="N3" s="279"/>
      <c r="O3" s="280"/>
      <c r="P3" s="154"/>
      <c r="Q3" s="151"/>
    </row>
    <row r="4" spans="3:17">
      <c r="C4" s="152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4"/>
      <c r="Q4" s="151"/>
    </row>
    <row r="5" spans="3:17">
      <c r="C5" s="152"/>
      <c r="D5" s="295" t="s">
        <v>54</v>
      </c>
      <c r="E5" s="295"/>
      <c r="F5" s="288">
        <v>2013</v>
      </c>
      <c r="G5" s="298"/>
      <c r="H5" s="289"/>
      <c r="I5" s="155"/>
      <c r="J5" s="155"/>
      <c r="K5" s="155"/>
      <c r="L5" s="155"/>
      <c r="M5" s="155"/>
      <c r="N5" s="155"/>
      <c r="O5" s="155"/>
      <c r="P5" s="154"/>
      <c r="Q5" s="151"/>
    </row>
    <row r="6" spans="3:17">
      <c r="C6" s="152"/>
      <c r="D6" s="155"/>
      <c r="E6" s="155"/>
      <c r="F6" s="156"/>
      <c r="G6" s="156"/>
      <c r="H6" s="156"/>
      <c r="I6" s="155"/>
      <c r="J6" s="287"/>
      <c r="K6" s="287"/>
      <c r="L6" s="155"/>
      <c r="M6" s="155"/>
      <c r="N6" s="155"/>
      <c r="O6" s="155"/>
      <c r="P6" s="154"/>
      <c r="Q6" s="151"/>
    </row>
    <row r="7" spans="3:17">
      <c r="C7" s="152"/>
      <c r="D7" s="295" t="s">
        <v>55</v>
      </c>
      <c r="E7" s="295"/>
      <c r="F7" s="288" t="s">
        <v>146</v>
      </c>
      <c r="G7" s="298"/>
      <c r="H7" s="289"/>
      <c r="I7" s="157" t="s">
        <v>28</v>
      </c>
      <c r="J7" s="296" t="str">
        <f>VLOOKUP(J9,DADOS!A3:B9,2,FALSE)</f>
        <v>I</v>
      </c>
      <c r="K7" s="297"/>
      <c r="L7" s="155"/>
      <c r="M7" s="155"/>
      <c r="N7" s="155"/>
      <c r="O7" s="155"/>
      <c r="P7" s="154"/>
      <c r="Q7" s="151"/>
    </row>
    <row r="8" spans="3:17">
      <c r="C8" s="152"/>
      <c r="D8" s="155"/>
      <c r="E8" s="155"/>
      <c r="F8" s="156"/>
      <c r="G8" s="156"/>
      <c r="H8" s="156"/>
      <c r="I8" s="155"/>
      <c r="J8" s="287" t="s">
        <v>87</v>
      </c>
      <c r="K8" s="287"/>
      <c r="L8" s="155"/>
      <c r="M8" s="155"/>
      <c r="N8" s="155"/>
      <c r="O8" s="155"/>
      <c r="P8" s="154"/>
      <c r="Q8" s="151"/>
    </row>
    <row r="9" spans="3:17">
      <c r="C9" s="152"/>
      <c r="D9" s="295" t="s">
        <v>49</v>
      </c>
      <c r="E9" s="295"/>
      <c r="F9" s="288" t="s">
        <v>148</v>
      </c>
      <c r="G9" s="298"/>
      <c r="H9" s="289"/>
      <c r="I9" s="157" t="s">
        <v>26</v>
      </c>
      <c r="J9" s="300" t="s">
        <v>171</v>
      </c>
      <c r="K9" s="301"/>
      <c r="L9" s="155"/>
      <c r="M9" s="155"/>
      <c r="N9" s="155"/>
      <c r="O9" s="155"/>
      <c r="P9" s="154"/>
      <c r="Q9" s="151"/>
    </row>
    <row r="10" spans="3:17">
      <c r="C10" s="152"/>
      <c r="D10" s="155"/>
      <c r="E10" s="155"/>
      <c r="F10" s="287" t="s">
        <v>87</v>
      </c>
      <c r="G10" s="287"/>
      <c r="H10" s="155"/>
      <c r="I10" s="155"/>
      <c r="J10" s="287" t="s">
        <v>87</v>
      </c>
      <c r="K10" s="287"/>
      <c r="L10" s="155"/>
      <c r="M10" s="155"/>
      <c r="N10" s="155"/>
      <c r="O10" s="155"/>
      <c r="P10" s="154"/>
      <c r="Q10" s="151"/>
    </row>
    <row r="11" spans="3:17">
      <c r="C11" s="152"/>
      <c r="D11" s="295" t="s">
        <v>56</v>
      </c>
      <c r="E11" s="295"/>
      <c r="F11" s="288">
        <f>VLOOKUP(J9,DADOS!A3:C7,3,FALSE)</f>
        <v>2013</v>
      </c>
      <c r="G11" s="289"/>
      <c r="H11" s="295" t="s">
        <v>57</v>
      </c>
      <c r="I11" s="295"/>
      <c r="J11" s="302" t="s">
        <v>85</v>
      </c>
      <c r="K11" s="303"/>
      <c r="L11" s="155"/>
      <c r="M11" s="155"/>
      <c r="N11" s="155"/>
      <c r="O11" s="155"/>
      <c r="P11" s="154"/>
      <c r="Q11" s="151"/>
    </row>
    <row r="12" spans="3:17">
      <c r="C12" s="152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4"/>
      <c r="Q12" s="151"/>
    </row>
    <row r="13" spans="3:17" ht="21.6" customHeight="1">
      <c r="C13" s="152"/>
      <c r="D13" s="155"/>
      <c r="E13" s="290" t="s">
        <v>27</v>
      </c>
      <c r="F13" s="299"/>
      <c r="G13" s="299"/>
      <c r="H13" s="299" t="s">
        <v>75</v>
      </c>
      <c r="I13" s="299"/>
      <c r="J13" s="158" t="s">
        <v>73</v>
      </c>
      <c r="K13" s="159" t="s">
        <v>74</v>
      </c>
      <c r="L13" s="155"/>
      <c r="M13" s="290" t="s">
        <v>167</v>
      </c>
      <c r="N13" s="291"/>
      <c r="O13" s="155"/>
      <c r="P13" s="154"/>
      <c r="Q13" s="151"/>
    </row>
    <row r="14" spans="3:17">
      <c r="C14" s="152"/>
      <c r="D14" s="155"/>
      <c r="E14" s="283" t="str">
        <f>VLOOKUP($J$7,'DADOS MATRIZ'!$A$3:$K$7,2,FALSE)</f>
        <v>I. à Enfermagem</v>
      </c>
      <c r="F14" s="284"/>
      <c r="G14" s="284"/>
      <c r="H14" s="285" t="s">
        <v>284</v>
      </c>
      <c r="I14" s="286"/>
      <c r="J14" s="160">
        <f>VLOOKUP($J$7,'DADOS MATRIZ'!$A$11:$K$15,2,FALSE)</f>
        <v>96</v>
      </c>
      <c r="K14" s="161">
        <f>VLOOKUP($J$7,'DADOS MATRIZ'!$A$26:$K$31,2,FALSE)</f>
        <v>4</v>
      </c>
      <c r="L14" s="155"/>
      <c r="M14" s="273">
        <f>VLOOKUP($J$9,'DADOS MATRIZ'!$A$35:$K$38,2,FALSE)</f>
        <v>41306</v>
      </c>
      <c r="N14" s="274"/>
      <c r="O14" s="155"/>
      <c r="P14" s="154"/>
      <c r="Q14" s="151"/>
    </row>
    <row r="15" spans="3:17">
      <c r="C15" s="152"/>
      <c r="D15" s="155"/>
      <c r="E15" s="283" t="str">
        <f>VLOOKUP($J$7,'DADOS MATRIZ'!$A$3:$K$7,3,FALSE)</f>
        <v>Anatomia e Fisiologia Humanas</v>
      </c>
      <c r="F15" s="284"/>
      <c r="G15" s="284"/>
      <c r="H15" s="285" t="s">
        <v>284</v>
      </c>
      <c r="I15" s="286"/>
      <c r="J15" s="160">
        <f>VLOOKUP($J$7,'DADOS MATRIZ'!$A$11:$K$15,3,FALSE)</f>
        <v>64</v>
      </c>
      <c r="K15" s="161">
        <f>VLOOKUP($J$7,'DADOS MATRIZ'!$A$26:$K$31,3,FALSE)</f>
        <v>4</v>
      </c>
      <c r="L15" s="155"/>
      <c r="M15" s="273">
        <f>VLOOKUP($J$9,'DADOS MATRIZ'!$A$35:$K$38,3,FALSE)</f>
        <v>41334</v>
      </c>
      <c r="N15" s="274"/>
      <c r="O15" s="155"/>
      <c r="P15" s="154"/>
      <c r="Q15" s="151"/>
    </row>
    <row r="16" spans="3:17">
      <c r="C16" s="152"/>
      <c r="D16" s="155"/>
      <c r="E16" s="283" t="str">
        <f>VLOOKUP($J$7,'DADOS MATRIZ'!$A$3:$K$7,4,FALSE)</f>
        <v>Ética Profissional</v>
      </c>
      <c r="F16" s="284"/>
      <c r="G16" s="284"/>
      <c r="H16" s="285" t="s">
        <v>285</v>
      </c>
      <c r="I16" s="286"/>
      <c r="J16" s="160">
        <f>VLOOKUP($J$7,'DADOS MATRIZ'!$A$11:$K$15,4,FALSE)</f>
        <v>32</v>
      </c>
      <c r="K16" s="161">
        <f>VLOOKUP($J$7,'DADOS MATRIZ'!$A$26:$K$31,4,FALSE)</f>
        <v>2</v>
      </c>
      <c r="L16" s="155"/>
      <c r="M16" s="273">
        <f>VLOOKUP($J$9,'DADOS MATRIZ'!$A$35:$K$38,4,FALSE)</f>
        <v>41365</v>
      </c>
      <c r="N16" s="274"/>
      <c r="O16" s="155"/>
      <c r="P16" s="154"/>
      <c r="Q16" s="151"/>
    </row>
    <row r="17" spans="3:17">
      <c r="C17" s="152"/>
      <c r="D17" s="155"/>
      <c r="E17" s="283" t="str">
        <f>VLOOKUP($J$7,'DADOS MATRIZ'!$A$3:$K$7,5,FALSE)</f>
        <v>Nutrição e Dietética</v>
      </c>
      <c r="F17" s="284"/>
      <c r="G17" s="284"/>
      <c r="H17" s="285" t="s">
        <v>209</v>
      </c>
      <c r="I17" s="286"/>
      <c r="J17" s="162">
        <f>VLOOKUP($J$7,'DADOS MATRIZ'!$A$11:$K$15,5,FALSE)</f>
        <v>32</v>
      </c>
      <c r="K17" s="161">
        <f>VLOOKUP($J$7,'DADOS MATRIZ'!$A$26:$K$31,5,FALSE)</f>
        <v>2</v>
      </c>
      <c r="L17" s="155"/>
      <c r="M17" s="273">
        <f>VLOOKUP($J$9,'DADOS MATRIZ'!$A$35:$K$38,5,FALSE)</f>
        <v>41395</v>
      </c>
      <c r="N17" s="274"/>
      <c r="O17" s="155"/>
      <c r="P17" s="154"/>
      <c r="Q17" s="151"/>
    </row>
    <row r="18" spans="3:17">
      <c r="C18" s="152"/>
      <c r="D18" s="155"/>
      <c r="E18" s="283" t="str">
        <f>VLOOKUP($J$7,'DADOS MATRIZ'!$A$3:$K$7,6,FALSE)</f>
        <v>Microbio. e Parasito.</v>
      </c>
      <c r="F18" s="284"/>
      <c r="G18" s="284"/>
      <c r="H18" s="285" t="s">
        <v>285</v>
      </c>
      <c r="I18" s="286"/>
      <c r="J18" s="160">
        <f>VLOOKUP($J$7,'DADOS MATRIZ'!$A$11:$K$15,6,FALSE)</f>
        <v>32</v>
      </c>
      <c r="K18" s="161">
        <f>VLOOKUP($J$7,'DADOS MATRIZ'!$A$26:$K$31,6,FALSE)</f>
        <v>2</v>
      </c>
      <c r="L18" s="155"/>
      <c r="M18" s="273">
        <f>VLOOKUP($J$9,'DADOS MATRIZ'!$A$35:$K$38,6,FALSE)</f>
        <v>41426</v>
      </c>
      <c r="N18" s="274"/>
      <c r="O18" s="155"/>
      <c r="P18" s="154"/>
      <c r="Q18" s="151"/>
    </row>
    <row r="19" spans="3:17">
      <c r="C19" s="152"/>
      <c r="D19" s="155"/>
      <c r="E19" s="283" t="str">
        <f>VLOOKUP($J$7,'DADOS MATRIZ'!$A$3:$K$7,7,FALSE)</f>
        <v>Promoção de Biosse. nas A. de Enfermagem</v>
      </c>
      <c r="F19" s="284"/>
      <c r="G19" s="284"/>
      <c r="H19" s="285" t="s">
        <v>209</v>
      </c>
      <c r="I19" s="286"/>
      <c r="J19" s="160">
        <f>VLOOKUP($J$7,'DADOS MATRIZ'!$A$11:$K$15,7,FALSE)</f>
        <v>32</v>
      </c>
      <c r="K19" s="161">
        <f>VLOOKUP($J$7,'DADOS MATRIZ'!$A$26:$K$31,7,FALSE)</f>
        <v>2</v>
      </c>
      <c r="L19" s="155"/>
      <c r="M19" s="273">
        <f>VLOOKUP($J$9,'DADOS MATRIZ'!$A$35:$K$38,7,FALSE)</f>
        <v>41456</v>
      </c>
      <c r="N19" s="274"/>
      <c r="O19" s="155"/>
      <c r="P19" s="154"/>
      <c r="Q19" s="151"/>
    </row>
    <row r="20" spans="3:17">
      <c r="C20" s="152"/>
      <c r="D20" s="155"/>
      <c r="E20" s="283" t="str">
        <f>VLOOKUP($J$7,'DADOS MATRIZ'!$A$3:$K$7,8,FALSE)</f>
        <v>Farmaco. e Cálc. de Dosa.de Medica. I</v>
      </c>
      <c r="F20" s="284"/>
      <c r="G20" s="284"/>
      <c r="H20" s="285" t="s">
        <v>286</v>
      </c>
      <c r="I20" s="286"/>
      <c r="J20" s="160">
        <f>VLOOKUP($J$7,'DADOS MATRIZ'!$A$11:$K$15,8,FALSE)</f>
        <v>60</v>
      </c>
      <c r="K20" s="161">
        <f>VLOOKUP($J$7,'DADOS MATRIZ'!$A$26:$K$31,8,FALSE)</f>
        <v>4</v>
      </c>
      <c r="L20" s="155"/>
      <c r="M20" s="273" t="str">
        <f>VLOOKUP($J$9,'DADOS MATRIZ'!$A$35:$K$38,8,FALSE)</f>
        <v>****</v>
      </c>
      <c r="N20" s="274"/>
      <c r="O20" s="155"/>
      <c r="P20" s="154"/>
      <c r="Q20" s="151"/>
    </row>
    <row r="21" spans="3:17">
      <c r="C21" s="152"/>
      <c r="D21" s="155"/>
      <c r="E21" s="283" t="str">
        <f>VLOOKUP($J$7,'DADOS MATRIZ'!$A$3:$K$7,9,FALSE)</f>
        <v>xxxxx</v>
      </c>
      <c r="F21" s="284"/>
      <c r="G21" s="284"/>
      <c r="H21" s="285"/>
      <c r="I21" s="286"/>
      <c r="J21" s="160">
        <f>VLOOKUP($J$7,'DADOS MATRIZ'!$A$11:$K$15,9,FALSE)</f>
        <v>0</v>
      </c>
      <c r="K21" s="161">
        <f>VLOOKUP($J$7,'DADOS MATRIZ'!$A$26:$K$31,9,FALSE)</f>
        <v>0</v>
      </c>
      <c r="L21" s="155"/>
      <c r="M21" s="275" t="str">
        <f>VLOOKUP($J$9,'DADOS MATRIZ'!$A$35:$K$38,9,FALSE)</f>
        <v>****</v>
      </c>
      <c r="N21" s="276"/>
      <c r="O21" s="155"/>
      <c r="P21" s="154"/>
      <c r="Q21" s="151"/>
    </row>
    <row r="22" spans="3:17">
      <c r="C22" s="152"/>
      <c r="D22" s="155"/>
      <c r="E22" s="283" t="str">
        <f>VLOOKUP($J$7,'DADOS MATRIZ'!$A$3:$K$7,10,FALSE)</f>
        <v>xxxxx</v>
      </c>
      <c r="F22" s="284"/>
      <c r="G22" s="284"/>
      <c r="H22" s="285"/>
      <c r="I22" s="286"/>
      <c r="J22" s="160">
        <f>VLOOKUP($J$7,'DADOS MATRIZ'!$A$11:$K$15,10,FALSE)</f>
        <v>0</v>
      </c>
      <c r="K22" s="161">
        <f>VLOOKUP($J$7,'DADOS MATRIZ'!$A$26:$K$31,10,FALSE)</f>
        <v>0</v>
      </c>
      <c r="L22" s="155"/>
      <c r="M22" s="277"/>
      <c r="N22" s="277"/>
      <c r="O22" s="155"/>
      <c r="P22" s="154"/>
      <c r="Q22" s="151"/>
    </row>
    <row r="23" spans="3:17">
      <c r="C23" s="152"/>
      <c r="D23" s="155"/>
      <c r="E23" s="283" t="str">
        <f>VLOOKUP($J$7,'DADOS MATRIZ'!$A$3:$K$7,11,FALSE)</f>
        <v>xxxxx</v>
      </c>
      <c r="F23" s="284"/>
      <c r="G23" s="284"/>
      <c r="H23" s="285"/>
      <c r="I23" s="286"/>
      <c r="J23" s="160">
        <f>VLOOKUP($J$7,'DADOS MATRIZ'!$A$11:$K$15,11,FALSE)</f>
        <v>0</v>
      </c>
      <c r="K23" s="161">
        <f>VLOOKUP($J$7,'DADOS MATRIZ'!$A$26:$K$31,11,FALSE)</f>
        <v>0</v>
      </c>
      <c r="L23" s="155"/>
      <c r="M23" s="277"/>
      <c r="N23" s="277"/>
      <c r="O23" s="155"/>
      <c r="P23" s="154"/>
      <c r="Q23" s="151"/>
    </row>
    <row r="24" spans="3:17">
      <c r="C24" s="152"/>
      <c r="D24" s="155"/>
      <c r="E24" s="163"/>
      <c r="F24" s="164"/>
      <c r="G24" s="164"/>
      <c r="H24" s="164"/>
      <c r="I24" s="165" t="s">
        <v>79</v>
      </c>
      <c r="J24" s="166">
        <f>SUM(J14:J23)</f>
        <v>348</v>
      </c>
      <c r="K24" s="167">
        <f>SUM(K14:K23)</f>
        <v>20</v>
      </c>
      <c r="L24" s="155"/>
      <c r="M24" s="277"/>
      <c r="N24" s="277"/>
      <c r="O24" s="155"/>
      <c r="P24" s="154"/>
      <c r="Q24" s="151"/>
    </row>
    <row r="25" spans="3:17">
      <c r="C25" s="152"/>
      <c r="D25" s="155"/>
      <c r="E25" s="155"/>
      <c r="F25" s="155"/>
      <c r="G25" s="155"/>
      <c r="H25" s="155"/>
      <c r="I25" s="157"/>
      <c r="J25" s="168"/>
      <c r="K25" s="169"/>
      <c r="L25" s="155"/>
      <c r="M25" s="170"/>
      <c r="N25" s="170"/>
      <c r="O25" s="155"/>
      <c r="P25" s="154"/>
      <c r="Q25" s="151"/>
    </row>
    <row r="26" spans="3:17">
      <c r="C26" s="152"/>
      <c r="D26" s="155"/>
      <c r="E26" s="155"/>
      <c r="F26" s="155"/>
      <c r="G26" s="155"/>
      <c r="H26" s="155"/>
      <c r="I26" s="157"/>
      <c r="J26" s="168"/>
      <c r="K26" s="169"/>
      <c r="L26" s="155"/>
      <c r="M26" s="170"/>
      <c r="N26" s="170"/>
      <c r="O26" s="155"/>
      <c r="P26" s="154"/>
      <c r="Q26" s="151"/>
    </row>
    <row r="27" spans="3:17">
      <c r="C27" s="152"/>
      <c r="D27" s="155"/>
      <c r="E27" s="155"/>
      <c r="F27" s="155"/>
      <c r="G27" s="155"/>
      <c r="H27" s="155"/>
      <c r="I27" s="157"/>
      <c r="J27" s="168"/>
      <c r="K27" s="169"/>
      <c r="L27" s="155"/>
      <c r="M27" s="155"/>
      <c r="N27" s="155"/>
      <c r="O27" s="155"/>
      <c r="P27" s="154"/>
      <c r="Q27" s="151"/>
    </row>
    <row r="28" spans="3:17">
      <c r="C28" s="152"/>
      <c r="D28" s="155"/>
      <c r="E28" s="281" t="s">
        <v>242</v>
      </c>
      <c r="F28" s="282"/>
      <c r="G28" s="155"/>
      <c r="H28" s="281" t="s">
        <v>243</v>
      </c>
      <c r="I28" s="282"/>
      <c r="J28" s="168"/>
      <c r="K28" s="281" t="s">
        <v>244</v>
      </c>
      <c r="L28" s="282"/>
      <c r="M28" s="155"/>
      <c r="N28" s="281" t="s">
        <v>245</v>
      </c>
      <c r="O28" s="282"/>
      <c r="P28" s="154"/>
      <c r="Q28" s="151"/>
    </row>
    <row r="29" spans="3:17">
      <c r="C29" s="152"/>
      <c r="D29" s="155"/>
      <c r="E29" s="169"/>
      <c r="F29" s="171"/>
      <c r="G29" s="155"/>
      <c r="H29" s="169"/>
      <c r="I29" s="171"/>
      <c r="J29" s="168"/>
      <c r="K29" s="169"/>
      <c r="L29" s="171"/>
      <c r="M29" s="155"/>
      <c r="N29" s="169"/>
      <c r="O29" s="171"/>
      <c r="P29" s="154"/>
      <c r="Q29" s="151"/>
    </row>
    <row r="30" spans="3:17">
      <c r="C30" s="152"/>
      <c r="D30" s="157" t="s">
        <v>138</v>
      </c>
      <c r="E30" s="271" t="s">
        <v>140</v>
      </c>
      <c r="F30" s="272"/>
      <c r="G30" s="155"/>
      <c r="H30" s="271" t="s">
        <v>140</v>
      </c>
      <c r="I30" s="272"/>
      <c r="J30" s="168"/>
      <c r="K30" s="271" t="s">
        <v>140</v>
      </c>
      <c r="L30" s="272"/>
      <c r="M30" s="155"/>
      <c r="N30" s="271" t="s">
        <v>140</v>
      </c>
      <c r="O30" s="272"/>
      <c r="P30" s="154"/>
      <c r="Q30" s="151"/>
    </row>
    <row r="31" spans="3:17">
      <c r="C31" s="152"/>
      <c r="D31" s="157"/>
      <c r="E31" s="241"/>
      <c r="F31" s="241"/>
      <c r="G31" s="155"/>
      <c r="H31" s="241"/>
      <c r="I31" s="241"/>
      <c r="J31" s="168"/>
      <c r="K31" s="241"/>
      <c r="L31" s="241"/>
      <c r="M31" s="155"/>
      <c r="N31" s="241"/>
      <c r="O31" s="241"/>
      <c r="P31" s="154"/>
      <c r="Q31" s="151"/>
    </row>
    <row r="32" spans="3:17">
      <c r="C32" s="152"/>
      <c r="D32" s="157" t="s">
        <v>112</v>
      </c>
      <c r="E32" s="271" t="s">
        <v>58</v>
      </c>
      <c r="F32" s="272"/>
      <c r="G32" s="155"/>
      <c r="H32" s="271" t="s">
        <v>58</v>
      </c>
      <c r="I32" s="272"/>
      <c r="J32" s="168"/>
      <c r="K32" s="271" t="s">
        <v>58</v>
      </c>
      <c r="L32" s="272"/>
      <c r="M32" s="155"/>
      <c r="N32" s="271" t="s">
        <v>58</v>
      </c>
      <c r="O32" s="272"/>
      <c r="P32" s="154"/>
      <c r="Q32" s="151"/>
    </row>
    <row r="33" spans="3:17">
      <c r="C33" s="152"/>
      <c r="D33" s="157"/>
      <c r="E33" s="241"/>
      <c r="F33" s="241"/>
      <c r="G33" s="155"/>
      <c r="H33" s="241"/>
      <c r="I33" s="241"/>
      <c r="J33" s="168"/>
      <c r="K33" s="241"/>
      <c r="L33" s="241"/>
      <c r="M33" s="155"/>
      <c r="N33" s="241"/>
      <c r="O33" s="241"/>
      <c r="P33" s="154"/>
      <c r="Q33" s="151"/>
    </row>
    <row r="34" spans="3:17">
      <c r="C34" s="152"/>
      <c r="D34" s="157" t="s">
        <v>113</v>
      </c>
      <c r="E34" s="271" t="s">
        <v>64</v>
      </c>
      <c r="F34" s="272"/>
      <c r="G34" s="155"/>
      <c r="H34" s="271" t="s">
        <v>64</v>
      </c>
      <c r="I34" s="272"/>
      <c r="J34" s="168"/>
      <c r="K34" s="271" t="s">
        <v>92</v>
      </c>
      <c r="L34" s="272"/>
      <c r="M34" s="155"/>
      <c r="N34" s="271" t="s">
        <v>92</v>
      </c>
      <c r="O34" s="272"/>
      <c r="P34" s="154"/>
      <c r="Q34" s="151"/>
    </row>
    <row r="35" spans="3:17">
      <c r="C35" s="152"/>
      <c r="D35" s="157"/>
      <c r="E35" s="241"/>
      <c r="F35" s="241"/>
      <c r="G35" s="155"/>
      <c r="H35" s="241"/>
      <c r="I35" s="241"/>
      <c r="J35" s="168"/>
      <c r="K35" s="241"/>
      <c r="L35" s="241"/>
      <c r="M35" s="155"/>
      <c r="N35" s="241"/>
      <c r="O35" s="241"/>
      <c r="P35" s="154"/>
      <c r="Q35" s="151"/>
    </row>
    <row r="36" spans="3:17">
      <c r="C36" s="152"/>
      <c r="D36" s="157" t="s">
        <v>114</v>
      </c>
      <c r="E36" s="271" t="s">
        <v>150</v>
      </c>
      <c r="F36" s="272"/>
      <c r="G36" s="155"/>
      <c r="H36" s="271" t="s">
        <v>150</v>
      </c>
      <c r="I36" s="272"/>
      <c r="J36" s="168"/>
      <c r="K36" s="271" t="s">
        <v>150</v>
      </c>
      <c r="L36" s="272"/>
      <c r="M36" s="155"/>
      <c r="N36" s="271" t="s">
        <v>150</v>
      </c>
      <c r="O36" s="272"/>
      <c r="P36" s="154"/>
      <c r="Q36" s="151"/>
    </row>
    <row r="37" spans="3:17">
      <c r="C37" s="152"/>
      <c r="D37" s="157"/>
      <c r="E37" s="155"/>
      <c r="F37" s="171"/>
      <c r="G37" s="155"/>
      <c r="H37" s="155"/>
      <c r="I37" s="171"/>
      <c r="J37" s="168"/>
      <c r="K37" s="155"/>
      <c r="L37" s="171"/>
      <c r="M37" s="155"/>
      <c r="N37" s="155"/>
      <c r="O37" s="171"/>
      <c r="P37" s="154"/>
      <c r="Q37" s="151"/>
    </row>
    <row r="38" spans="3:17">
      <c r="C38" s="152"/>
      <c r="D38" s="157" t="s">
        <v>115</v>
      </c>
      <c r="E38" s="271" t="s">
        <v>152</v>
      </c>
      <c r="F38" s="272"/>
      <c r="G38" s="155"/>
      <c r="H38" s="271" t="s">
        <v>152</v>
      </c>
      <c r="I38" s="272"/>
      <c r="J38" s="168"/>
      <c r="K38" s="271" t="s">
        <v>151</v>
      </c>
      <c r="L38" s="272"/>
      <c r="M38" s="155"/>
      <c r="N38" s="271" t="s">
        <v>151</v>
      </c>
      <c r="O38" s="272"/>
      <c r="P38" s="154"/>
      <c r="Q38" s="151"/>
    </row>
    <row r="39" spans="3:17" ht="13.5" thickBot="1">
      <c r="C39" s="172"/>
      <c r="D39" s="173"/>
      <c r="E39" s="173"/>
      <c r="F39" s="173"/>
      <c r="G39" s="173"/>
      <c r="H39" s="173"/>
      <c r="I39" s="174"/>
      <c r="J39" s="175"/>
      <c r="K39" s="176"/>
      <c r="L39" s="173"/>
      <c r="M39" s="173"/>
      <c r="N39" s="173"/>
      <c r="O39" s="173"/>
      <c r="P39" s="177"/>
      <c r="Q39" s="151"/>
    </row>
    <row r="40" spans="3:17" ht="13.5" thickTop="1">
      <c r="D40" s="151"/>
      <c r="E40" s="151"/>
      <c r="F40" s="151"/>
      <c r="G40" s="151"/>
      <c r="H40" s="151"/>
      <c r="I40" s="178"/>
      <c r="J40" s="179"/>
      <c r="K40" s="180"/>
      <c r="L40" s="151"/>
      <c r="P40" s="151"/>
      <c r="Q40" s="151"/>
    </row>
    <row r="41" spans="3:17">
      <c r="P41" s="151"/>
      <c r="Q41" s="151"/>
    </row>
    <row r="42" spans="3:17">
      <c r="P42" s="151"/>
      <c r="Q42" s="151"/>
    </row>
    <row r="43" spans="3:17">
      <c r="P43" s="151"/>
      <c r="Q43" s="151"/>
    </row>
    <row r="44" spans="3:17">
      <c r="P44" s="151"/>
      <c r="Q44" s="151"/>
    </row>
    <row r="45" spans="3:17">
      <c r="P45" s="151"/>
      <c r="Q45" s="151"/>
    </row>
    <row r="46" spans="3:17">
      <c r="P46" s="151"/>
      <c r="Q46" s="151"/>
    </row>
    <row r="47" spans="3:17">
      <c r="P47" s="151"/>
      <c r="Q47" s="151"/>
    </row>
    <row r="48" spans="3:17">
      <c r="P48" s="151"/>
      <c r="Q48" s="151"/>
    </row>
    <row r="49" spans="16:17">
      <c r="P49" s="151"/>
      <c r="Q49" s="151"/>
    </row>
    <row r="50" spans="16:17">
      <c r="P50" s="151"/>
      <c r="Q50" s="151"/>
    </row>
    <row r="51" spans="16:17">
      <c r="P51" s="151"/>
      <c r="Q51" s="151"/>
    </row>
    <row r="52" spans="16:17">
      <c r="P52" s="151"/>
      <c r="Q52" s="151"/>
    </row>
    <row r="53" spans="16:17">
      <c r="P53" s="151"/>
      <c r="Q53" s="151"/>
    </row>
    <row r="54" spans="16:17">
      <c r="P54" s="151"/>
      <c r="Q54" s="151"/>
    </row>
    <row r="55" spans="16:17">
      <c r="P55" s="151"/>
      <c r="Q55" s="151"/>
    </row>
    <row r="56" spans="16:17">
      <c r="P56" s="151"/>
      <c r="Q56" s="151"/>
    </row>
    <row r="57" spans="16:17">
      <c r="P57" s="151"/>
      <c r="Q57" s="151"/>
    </row>
    <row r="58" spans="16:17">
      <c r="P58" s="151"/>
      <c r="Q58" s="151"/>
    </row>
    <row r="59" spans="16:17">
      <c r="P59" s="151"/>
      <c r="Q59" s="151"/>
    </row>
    <row r="60" spans="16:17">
      <c r="P60" s="151"/>
      <c r="Q60" s="151"/>
    </row>
    <row r="61" spans="16:17">
      <c r="P61" s="151"/>
      <c r="Q61" s="151"/>
    </row>
    <row r="62" spans="16:17">
      <c r="P62" s="151"/>
      <c r="Q62" s="151"/>
    </row>
    <row r="63" spans="16:17">
      <c r="P63" s="151"/>
      <c r="Q63" s="151"/>
    </row>
    <row r="64" spans="16:17">
      <c r="P64" s="151"/>
      <c r="Q64" s="151"/>
    </row>
    <row r="65" spans="16:17">
      <c r="P65" s="151"/>
      <c r="Q65" s="151"/>
    </row>
    <row r="66" spans="16:17">
      <c r="P66" s="151"/>
      <c r="Q66" s="151"/>
    </row>
    <row r="67" spans="16:17">
      <c r="P67" s="151"/>
      <c r="Q67" s="151"/>
    </row>
    <row r="68" spans="16:17">
      <c r="P68" s="151"/>
      <c r="Q68" s="151"/>
    </row>
    <row r="69" spans="16:17">
      <c r="P69" s="151"/>
      <c r="Q69" s="151"/>
    </row>
    <row r="70" spans="16:17">
      <c r="P70" s="151"/>
      <c r="Q70" s="151"/>
    </row>
    <row r="71" spans="16:17">
      <c r="P71" s="151"/>
      <c r="Q71" s="151"/>
    </row>
    <row r="72" spans="16:17">
      <c r="P72" s="151"/>
      <c r="Q72" s="151"/>
    </row>
    <row r="73" spans="16:17">
      <c r="P73" s="151"/>
      <c r="Q73" s="151"/>
    </row>
  </sheetData>
  <sheetProtection password="CC86" sheet="1" objects="1" scenarios="1"/>
  <mergeCells count="76">
    <mergeCell ref="H3:J3"/>
    <mergeCell ref="E16:G16"/>
    <mergeCell ref="D5:E5"/>
    <mergeCell ref="D7:E7"/>
    <mergeCell ref="J7:K7"/>
    <mergeCell ref="F5:H5"/>
    <mergeCell ref="F7:H7"/>
    <mergeCell ref="E13:G13"/>
    <mergeCell ref="H13:I13"/>
    <mergeCell ref="E14:G14"/>
    <mergeCell ref="D9:E9"/>
    <mergeCell ref="F9:H9"/>
    <mergeCell ref="J9:K9"/>
    <mergeCell ref="D11:E11"/>
    <mergeCell ref="H11:I11"/>
    <mergeCell ref="J11:K11"/>
    <mergeCell ref="E17:G17"/>
    <mergeCell ref="E18:G18"/>
    <mergeCell ref="M19:N19"/>
    <mergeCell ref="F11:G11"/>
    <mergeCell ref="M13:N13"/>
    <mergeCell ref="M14:N14"/>
    <mergeCell ref="M15:N15"/>
    <mergeCell ref="M16:N16"/>
    <mergeCell ref="E15:G15"/>
    <mergeCell ref="H15:I15"/>
    <mergeCell ref="H16:I16"/>
    <mergeCell ref="H17:I17"/>
    <mergeCell ref="M17:N17"/>
    <mergeCell ref="E21:G21"/>
    <mergeCell ref="E19:G19"/>
    <mergeCell ref="E20:G20"/>
    <mergeCell ref="M18:N18"/>
    <mergeCell ref="H19:I19"/>
    <mergeCell ref="H20:I20"/>
    <mergeCell ref="H21:I21"/>
    <mergeCell ref="H18:I18"/>
    <mergeCell ref="J6:K6"/>
    <mergeCell ref="J8:K8"/>
    <mergeCell ref="J10:K10"/>
    <mergeCell ref="F10:G10"/>
    <mergeCell ref="H14:I14"/>
    <mergeCell ref="E28:F28"/>
    <mergeCell ref="N28:O28"/>
    <mergeCell ref="E22:G22"/>
    <mergeCell ref="E23:G23"/>
    <mergeCell ref="H23:I23"/>
    <mergeCell ref="H28:I28"/>
    <mergeCell ref="K28:L28"/>
    <mergeCell ref="H22:I22"/>
    <mergeCell ref="E30:F30"/>
    <mergeCell ref="E32:F32"/>
    <mergeCell ref="E34:F34"/>
    <mergeCell ref="E36:F36"/>
    <mergeCell ref="E38:F38"/>
    <mergeCell ref="H30:I30"/>
    <mergeCell ref="H32:I32"/>
    <mergeCell ref="H34:I34"/>
    <mergeCell ref="H36:I36"/>
    <mergeCell ref="H38:I38"/>
    <mergeCell ref="K30:L30"/>
    <mergeCell ref="K32:L32"/>
    <mergeCell ref="K34:L34"/>
    <mergeCell ref="K36:L36"/>
    <mergeCell ref="K38:L38"/>
    <mergeCell ref="M3:O3"/>
    <mergeCell ref="N30:O30"/>
    <mergeCell ref="N32:O32"/>
    <mergeCell ref="N34:O34"/>
    <mergeCell ref="N36:O36"/>
    <mergeCell ref="M24:N24"/>
    <mergeCell ref="N38:O38"/>
    <mergeCell ref="M20:N20"/>
    <mergeCell ref="M21:N21"/>
    <mergeCell ref="M22:N22"/>
    <mergeCell ref="M23:N23"/>
  </mergeCells>
  <dataValidations count="6">
    <dataValidation type="list" allowBlank="1" showInputMessage="1" showErrorMessage="1" sqref="J9:K9">
      <formula1>LISTA1</formula1>
    </dataValidation>
    <dataValidation type="list" allowBlank="1" showInputMessage="1" showErrorMessage="1" sqref="J11:K11">
      <formula1>LISTA5</formula1>
    </dataValidation>
    <dataValidation type="list" allowBlank="1" showInputMessage="1" showErrorMessage="1" sqref="F5:H5">
      <formula1>LISTA2</formula1>
    </dataValidation>
    <dataValidation type="list" allowBlank="1" showInputMessage="1" showErrorMessage="1" sqref="F7:H7">
      <formula1>LISTA3</formula1>
    </dataValidation>
    <dataValidation type="list" allowBlank="1" showInputMessage="1" showErrorMessage="1" sqref="E30:F30 E34:F34 N36:O36 E32:F32 E36:F36 H34:I34 H30:I30 H32:I32 H36:I36 E38:F38 K34:L34 K30:L30 K32:L32 K36:L36 H38:I38 N32:O32 K38:L38 N30:O30 N34:O34 N38:O38">
      <formula1>LISTA6</formula1>
    </dataValidation>
    <dataValidation type="list" allowBlank="1" showInputMessage="1" showErrorMessage="1" sqref="H14:I23">
      <formula1>LISTA7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23"/>
  <sheetViews>
    <sheetView workbookViewId="0">
      <selection activeCell="C29" sqref="C29"/>
    </sheetView>
  </sheetViews>
  <sheetFormatPr defaultColWidth="12" defaultRowHeight="12.75"/>
  <cols>
    <col min="1" max="1" width="19.28515625" customWidth="1"/>
  </cols>
  <sheetData>
    <row r="1" spans="1:33">
      <c r="A1" t="s">
        <v>250</v>
      </c>
      <c r="B1" s="520" t="s">
        <v>167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</row>
    <row r="2" spans="1:33">
      <c r="A2" s="116" t="s">
        <v>237</v>
      </c>
      <c r="B2" s="116">
        <v>1</v>
      </c>
      <c r="C2" s="116">
        <v>2</v>
      </c>
      <c r="D2" s="116">
        <v>3</v>
      </c>
      <c r="E2" s="116">
        <v>4</v>
      </c>
      <c r="F2" s="116">
        <v>5</v>
      </c>
      <c r="G2" s="116">
        <v>6</v>
      </c>
      <c r="H2" s="116">
        <v>7</v>
      </c>
      <c r="I2" s="116">
        <v>8</v>
      </c>
      <c r="J2" s="116">
        <v>9</v>
      </c>
      <c r="K2" s="116">
        <v>10</v>
      </c>
      <c r="L2" s="116">
        <v>11</v>
      </c>
      <c r="M2" s="116">
        <v>12</v>
      </c>
      <c r="N2" s="116">
        <v>13</v>
      </c>
      <c r="O2" s="116">
        <v>14</v>
      </c>
      <c r="P2" s="116">
        <v>15</v>
      </c>
      <c r="Q2" s="116">
        <v>16</v>
      </c>
      <c r="R2" s="116">
        <v>17</v>
      </c>
      <c r="S2" s="116">
        <v>18</v>
      </c>
      <c r="T2" s="116">
        <v>19</v>
      </c>
      <c r="U2" s="116">
        <v>20</v>
      </c>
      <c r="V2" s="116">
        <v>21</v>
      </c>
      <c r="W2" s="116">
        <v>22</v>
      </c>
      <c r="X2" s="116">
        <v>23</v>
      </c>
      <c r="Y2" s="116">
        <v>24</v>
      </c>
      <c r="Z2" s="116">
        <v>25</v>
      </c>
      <c r="AA2" s="116">
        <v>26</v>
      </c>
      <c r="AB2" s="116">
        <v>27</v>
      </c>
      <c r="AC2" s="116">
        <v>28</v>
      </c>
      <c r="AD2" s="116">
        <v>29</v>
      </c>
      <c r="AE2" s="116">
        <v>30</v>
      </c>
      <c r="AF2" s="116">
        <v>31</v>
      </c>
    </row>
    <row r="3" spans="1:33">
      <c r="A3" s="117">
        <v>40909</v>
      </c>
      <c r="B3" s="116" t="s">
        <v>241</v>
      </c>
      <c r="C3" s="116" t="s">
        <v>138</v>
      </c>
      <c r="D3" s="116" t="s">
        <v>112</v>
      </c>
      <c r="E3" s="116" t="s">
        <v>113</v>
      </c>
      <c r="F3" s="116" t="s">
        <v>114</v>
      </c>
      <c r="G3" s="116" t="s">
        <v>115</v>
      </c>
      <c r="H3" s="116" t="s">
        <v>240</v>
      </c>
      <c r="I3" s="116" t="s">
        <v>241</v>
      </c>
      <c r="J3" s="116" t="s">
        <v>138</v>
      </c>
      <c r="K3" s="116" t="s">
        <v>112</v>
      </c>
      <c r="L3" s="116" t="s">
        <v>113</v>
      </c>
      <c r="M3" s="116" t="s">
        <v>114</v>
      </c>
      <c r="N3" s="116" t="s">
        <v>115</v>
      </c>
      <c r="O3" s="116" t="s">
        <v>240</v>
      </c>
      <c r="P3" s="116" t="s">
        <v>241</v>
      </c>
      <c r="Q3" s="116" t="s">
        <v>138</v>
      </c>
      <c r="R3" s="116" t="s">
        <v>112</v>
      </c>
      <c r="S3" s="116" t="s">
        <v>113</v>
      </c>
      <c r="T3" s="116" t="s">
        <v>114</v>
      </c>
      <c r="U3" s="116" t="s">
        <v>115</v>
      </c>
      <c r="V3" s="116" t="s">
        <v>240</v>
      </c>
      <c r="W3" s="116" t="s">
        <v>241</v>
      </c>
      <c r="X3" s="116" t="s">
        <v>138</v>
      </c>
      <c r="Y3" s="116" t="s">
        <v>112</v>
      </c>
      <c r="Z3" s="116" t="s">
        <v>113</v>
      </c>
      <c r="AA3" s="116" t="s">
        <v>114</v>
      </c>
      <c r="AB3" s="116" t="s">
        <v>115</v>
      </c>
      <c r="AC3" s="116" t="s">
        <v>240</v>
      </c>
      <c r="AD3" s="116" t="s">
        <v>241</v>
      </c>
      <c r="AE3" s="116" t="s">
        <v>138</v>
      </c>
      <c r="AF3" s="116" t="s">
        <v>112</v>
      </c>
    </row>
    <row r="4" spans="1:33">
      <c r="A4" s="117">
        <v>40940</v>
      </c>
      <c r="B4" s="116" t="s">
        <v>113</v>
      </c>
      <c r="C4" s="116" t="s">
        <v>114</v>
      </c>
      <c r="D4" s="116" t="s">
        <v>115</v>
      </c>
      <c r="E4" s="116" t="s">
        <v>240</v>
      </c>
      <c r="F4" s="116" t="s">
        <v>241</v>
      </c>
      <c r="G4" s="116" t="s">
        <v>138</v>
      </c>
      <c r="H4" s="116" t="s">
        <v>112</v>
      </c>
      <c r="I4" s="116" t="s">
        <v>113</v>
      </c>
      <c r="J4" s="116" t="s">
        <v>114</v>
      </c>
      <c r="K4" s="116" t="s">
        <v>115</v>
      </c>
      <c r="L4" s="116" t="s">
        <v>240</v>
      </c>
      <c r="M4" s="116" t="s">
        <v>241</v>
      </c>
      <c r="N4" s="116" t="s">
        <v>138</v>
      </c>
      <c r="O4" s="116" t="s">
        <v>112</v>
      </c>
      <c r="P4" s="116" t="s">
        <v>113</v>
      </c>
      <c r="Q4" s="116" t="s">
        <v>114</v>
      </c>
      <c r="R4" s="116" t="s">
        <v>115</v>
      </c>
      <c r="S4" s="116" t="s">
        <v>240</v>
      </c>
      <c r="T4" s="116" t="s">
        <v>241</v>
      </c>
      <c r="U4" s="116" t="s">
        <v>254</v>
      </c>
      <c r="V4" s="116" t="s">
        <v>251</v>
      </c>
      <c r="W4" s="116" t="s">
        <v>254</v>
      </c>
      <c r="X4" s="116" t="s">
        <v>114</v>
      </c>
      <c r="Y4" s="116" t="s">
        <v>115</v>
      </c>
      <c r="Z4" s="116" t="s">
        <v>240</v>
      </c>
      <c r="AA4" s="116" t="s">
        <v>241</v>
      </c>
      <c r="AB4" s="116" t="s">
        <v>138</v>
      </c>
      <c r="AC4" s="116" t="s">
        <v>112</v>
      </c>
      <c r="AD4" s="116" t="s">
        <v>113</v>
      </c>
      <c r="AE4" s="116"/>
      <c r="AF4" s="116"/>
    </row>
    <row r="5" spans="1:33">
      <c r="A5" s="117">
        <v>40969</v>
      </c>
      <c r="B5" s="116" t="s">
        <v>114</v>
      </c>
      <c r="C5" s="116" t="s">
        <v>115</v>
      </c>
      <c r="D5" s="116" t="s">
        <v>240</v>
      </c>
      <c r="E5" s="116" t="s">
        <v>241</v>
      </c>
      <c r="F5" s="116" t="s">
        <v>138</v>
      </c>
      <c r="G5" s="116" t="s">
        <v>112</v>
      </c>
      <c r="H5" s="116" t="s">
        <v>113</v>
      </c>
      <c r="I5" s="116" t="s">
        <v>114</v>
      </c>
      <c r="J5" s="116" t="s">
        <v>115</v>
      </c>
      <c r="K5" s="116" t="s">
        <v>240</v>
      </c>
      <c r="L5" s="116" t="s">
        <v>241</v>
      </c>
      <c r="M5" s="116" t="s">
        <v>138</v>
      </c>
      <c r="N5" s="116" t="s">
        <v>112</v>
      </c>
      <c r="O5" s="116" t="s">
        <v>113</v>
      </c>
      <c r="P5" s="116" t="s">
        <v>114</v>
      </c>
      <c r="Q5" s="116" t="s">
        <v>115</v>
      </c>
      <c r="R5" s="116" t="s">
        <v>240</v>
      </c>
      <c r="S5" s="116" t="s">
        <v>241</v>
      </c>
      <c r="T5" s="116" t="s">
        <v>138</v>
      </c>
      <c r="U5" s="116" t="s">
        <v>112</v>
      </c>
      <c r="V5" s="116" t="s">
        <v>113</v>
      </c>
      <c r="W5" s="116" t="s">
        <v>114</v>
      </c>
      <c r="X5" s="116" t="s">
        <v>115</v>
      </c>
      <c r="Y5" s="116" t="s">
        <v>240</v>
      </c>
      <c r="Z5" s="116" t="s">
        <v>241</v>
      </c>
      <c r="AA5" s="116" t="s">
        <v>138</v>
      </c>
      <c r="AB5" s="116" t="s">
        <v>112</v>
      </c>
      <c r="AC5" s="116" t="s">
        <v>113</v>
      </c>
      <c r="AD5" s="116" t="s">
        <v>114</v>
      </c>
      <c r="AE5" s="116" t="s">
        <v>115</v>
      </c>
      <c r="AF5" s="116" t="s">
        <v>240</v>
      </c>
    </row>
    <row r="6" spans="1:33">
      <c r="A6" s="117">
        <v>41000</v>
      </c>
      <c r="B6" s="116" t="s">
        <v>241</v>
      </c>
      <c r="C6" s="116" t="s">
        <v>138</v>
      </c>
      <c r="D6" s="116" t="s">
        <v>112</v>
      </c>
      <c r="E6" s="116" t="s">
        <v>113</v>
      </c>
      <c r="F6" s="116" t="s">
        <v>114</v>
      </c>
      <c r="G6" s="116" t="s">
        <v>115</v>
      </c>
      <c r="H6" s="116" t="s">
        <v>251</v>
      </c>
      <c r="I6" s="116" t="s">
        <v>241</v>
      </c>
      <c r="J6" s="116" t="s">
        <v>138</v>
      </c>
      <c r="K6" s="116" t="s">
        <v>112</v>
      </c>
      <c r="L6" s="116" t="s">
        <v>113</v>
      </c>
      <c r="M6" s="116" t="s">
        <v>114</v>
      </c>
      <c r="N6" s="116" t="s">
        <v>115</v>
      </c>
      <c r="O6" s="116" t="s">
        <v>240</v>
      </c>
      <c r="P6" s="116" t="s">
        <v>241</v>
      </c>
      <c r="Q6" s="116" t="s">
        <v>138</v>
      </c>
      <c r="R6" s="116" t="s">
        <v>112</v>
      </c>
      <c r="S6" s="116" t="s">
        <v>113</v>
      </c>
      <c r="T6" s="116" t="s">
        <v>114</v>
      </c>
      <c r="U6" s="116" t="s">
        <v>115</v>
      </c>
      <c r="V6" s="116" t="s">
        <v>240</v>
      </c>
      <c r="W6" s="116" t="s">
        <v>241</v>
      </c>
      <c r="X6" s="116" t="s">
        <v>138</v>
      </c>
      <c r="Y6" s="116" t="s">
        <v>112</v>
      </c>
      <c r="Z6" s="116" t="s">
        <v>113</v>
      </c>
      <c r="AA6" s="116" t="s">
        <v>114</v>
      </c>
      <c r="AB6" s="116" t="s">
        <v>115</v>
      </c>
      <c r="AC6" s="116" t="s">
        <v>240</v>
      </c>
      <c r="AD6" s="116" t="s">
        <v>241</v>
      </c>
      <c r="AE6" s="116" t="s">
        <v>254</v>
      </c>
      <c r="AF6" s="116"/>
    </row>
    <row r="7" spans="1:33">
      <c r="A7" s="117">
        <v>41030</v>
      </c>
      <c r="B7" s="116" t="s">
        <v>251</v>
      </c>
      <c r="C7" s="116" t="s">
        <v>113</v>
      </c>
      <c r="D7" s="116" t="s">
        <v>114</v>
      </c>
      <c r="E7" s="116" t="s">
        <v>115</v>
      </c>
      <c r="F7" s="116" t="s">
        <v>240</v>
      </c>
      <c r="G7" s="116" t="s">
        <v>241</v>
      </c>
      <c r="H7" s="116" t="s">
        <v>138</v>
      </c>
      <c r="I7" s="116" t="s">
        <v>112</v>
      </c>
      <c r="J7" s="116" t="s">
        <v>113</v>
      </c>
      <c r="K7" s="116" t="s">
        <v>114</v>
      </c>
      <c r="L7" s="116" t="s">
        <v>115</v>
      </c>
      <c r="M7" s="116" t="s">
        <v>240</v>
      </c>
      <c r="N7" s="116" t="s">
        <v>241</v>
      </c>
      <c r="O7" s="116" t="s">
        <v>138</v>
      </c>
      <c r="P7" s="116" t="s">
        <v>112</v>
      </c>
      <c r="Q7" s="116" t="s">
        <v>113</v>
      </c>
      <c r="R7" s="116" t="s">
        <v>114</v>
      </c>
      <c r="S7" s="116" t="s">
        <v>115</v>
      </c>
      <c r="T7" s="116" t="s">
        <v>240</v>
      </c>
      <c r="U7" s="116" t="s">
        <v>241</v>
      </c>
      <c r="V7" s="116" t="s">
        <v>138</v>
      </c>
      <c r="W7" s="116" t="s">
        <v>112</v>
      </c>
      <c r="X7" s="116" t="s">
        <v>113</v>
      </c>
      <c r="Y7" s="116" t="s">
        <v>114</v>
      </c>
      <c r="Z7" s="116" t="s">
        <v>115</v>
      </c>
      <c r="AA7" s="116" t="s">
        <v>240</v>
      </c>
      <c r="AB7" s="116" t="s">
        <v>241</v>
      </c>
      <c r="AC7" s="116" t="s">
        <v>138</v>
      </c>
      <c r="AD7" s="116" t="s">
        <v>112</v>
      </c>
      <c r="AE7" s="116" t="s">
        <v>113</v>
      </c>
      <c r="AF7" s="116" t="s">
        <v>114</v>
      </c>
    </row>
    <row r="8" spans="1:33">
      <c r="A8" s="117">
        <v>41061</v>
      </c>
      <c r="B8" s="116" t="s">
        <v>115</v>
      </c>
      <c r="C8" s="116" t="s">
        <v>240</v>
      </c>
      <c r="D8" s="116" t="s">
        <v>241</v>
      </c>
      <c r="E8" s="116" t="s">
        <v>138</v>
      </c>
      <c r="F8" s="116" t="s">
        <v>112</v>
      </c>
      <c r="G8" s="116" t="s">
        <v>113</v>
      </c>
      <c r="H8" s="116" t="s">
        <v>251</v>
      </c>
      <c r="I8" s="116" t="s">
        <v>254</v>
      </c>
      <c r="J8" s="116" t="s">
        <v>240</v>
      </c>
      <c r="K8" s="116" t="s">
        <v>241</v>
      </c>
      <c r="L8" s="116" t="s">
        <v>138</v>
      </c>
      <c r="M8" s="116" t="s">
        <v>112</v>
      </c>
      <c r="N8" s="116" t="s">
        <v>113</v>
      </c>
      <c r="O8" s="116" t="s">
        <v>114</v>
      </c>
      <c r="P8" s="116" t="s">
        <v>115</v>
      </c>
      <c r="Q8" s="116" t="s">
        <v>240</v>
      </c>
      <c r="R8" s="116" t="s">
        <v>241</v>
      </c>
      <c r="S8" s="116" t="s">
        <v>138</v>
      </c>
      <c r="T8" s="116" t="s">
        <v>112</v>
      </c>
      <c r="U8" s="116" t="s">
        <v>113</v>
      </c>
      <c r="V8" s="116" t="s">
        <v>114</v>
      </c>
      <c r="W8" s="116" t="s">
        <v>115</v>
      </c>
      <c r="X8" s="116" t="s">
        <v>240</v>
      </c>
      <c r="Y8" s="116" t="s">
        <v>241</v>
      </c>
      <c r="Z8" s="116" t="s">
        <v>138</v>
      </c>
      <c r="AA8" s="116" t="s">
        <v>112</v>
      </c>
      <c r="AB8" s="116" t="s">
        <v>113</v>
      </c>
      <c r="AC8" s="116" t="s">
        <v>114</v>
      </c>
      <c r="AD8" s="116" t="s">
        <v>115</v>
      </c>
      <c r="AE8" s="116" t="s">
        <v>240</v>
      </c>
      <c r="AF8" s="116"/>
    </row>
    <row r="9" spans="1:33">
      <c r="A9" s="117">
        <v>41091</v>
      </c>
      <c r="B9" s="116" t="s">
        <v>241</v>
      </c>
      <c r="C9" s="116" t="s">
        <v>138</v>
      </c>
      <c r="D9" s="116" t="s">
        <v>112</v>
      </c>
      <c r="E9" s="116" t="s">
        <v>113</v>
      </c>
      <c r="F9" s="116" t="s">
        <v>114</v>
      </c>
      <c r="G9" s="116" t="s">
        <v>115</v>
      </c>
      <c r="H9" s="116" t="s">
        <v>240</v>
      </c>
      <c r="I9" s="116" t="s">
        <v>241</v>
      </c>
      <c r="J9" s="116" t="s">
        <v>138</v>
      </c>
      <c r="K9" s="116" t="s">
        <v>112</v>
      </c>
      <c r="L9" s="116" t="s">
        <v>113</v>
      </c>
      <c r="M9" s="116" t="s">
        <v>114</v>
      </c>
      <c r="N9" s="116" t="s">
        <v>115</v>
      </c>
      <c r="O9" s="116" t="s">
        <v>240</v>
      </c>
      <c r="P9" s="116" t="s">
        <v>241</v>
      </c>
      <c r="Q9" s="116" t="s">
        <v>255</v>
      </c>
      <c r="R9" s="116" t="s">
        <v>255</v>
      </c>
      <c r="S9" s="116" t="s">
        <v>255</v>
      </c>
      <c r="T9" s="116" t="s">
        <v>255</v>
      </c>
      <c r="U9" s="116" t="s">
        <v>255</v>
      </c>
      <c r="V9" s="116" t="s">
        <v>240</v>
      </c>
      <c r="W9" s="116" t="s">
        <v>241</v>
      </c>
      <c r="X9" s="116" t="s">
        <v>255</v>
      </c>
      <c r="Y9" s="116" t="s">
        <v>255</v>
      </c>
      <c r="Z9" s="116" t="s">
        <v>255</v>
      </c>
      <c r="AA9" s="116" t="s">
        <v>255</v>
      </c>
      <c r="AB9" s="116" t="s">
        <v>255</v>
      </c>
      <c r="AC9" s="116" t="s">
        <v>240</v>
      </c>
      <c r="AD9" s="116" t="s">
        <v>241</v>
      </c>
      <c r="AE9" s="116" t="s">
        <v>255</v>
      </c>
      <c r="AF9" s="116" t="s">
        <v>255</v>
      </c>
    </row>
    <row r="10" spans="1:33">
      <c r="A10" s="117">
        <v>41122</v>
      </c>
      <c r="B10" s="116" t="s">
        <v>113</v>
      </c>
      <c r="C10" s="116" t="s">
        <v>114</v>
      </c>
      <c r="D10" s="116" t="s">
        <v>115</v>
      </c>
      <c r="E10" s="116" t="s">
        <v>240</v>
      </c>
      <c r="F10" s="116" t="s">
        <v>241</v>
      </c>
      <c r="G10" s="116" t="s">
        <v>138</v>
      </c>
      <c r="H10" s="116" t="s">
        <v>112</v>
      </c>
      <c r="I10" s="116" t="s">
        <v>113</v>
      </c>
      <c r="J10" s="116" t="s">
        <v>114</v>
      </c>
      <c r="K10" s="116" t="s">
        <v>115</v>
      </c>
      <c r="L10" s="116" t="s">
        <v>240</v>
      </c>
      <c r="M10" s="116" t="s">
        <v>241</v>
      </c>
      <c r="N10" s="116" t="s">
        <v>138</v>
      </c>
      <c r="O10" s="116" t="s">
        <v>112</v>
      </c>
      <c r="P10" s="116" t="s">
        <v>113</v>
      </c>
      <c r="Q10" s="116" t="s">
        <v>114</v>
      </c>
      <c r="R10" s="116" t="s">
        <v>115</v>
      </c>
      <c r="S10" s="116" t="s">
        <v>240</v>
      </c>
      <c r="T10" s="116" t="s">
        <v>241</v>
      </c>
      <c r="U10" s="116" t="s">
        <v>138</v>
      </c>
      <c r="V10" s="116" t="s">
        <v>112</v>
      </c>
      <c r="W10" s="116" t="s">
        <v>113</v>
      </c>
      <c r="X10" s="116" t="s">
        <v>114</v>
      </c>
      <c r="Y10" s="116" t="s">
        <v>115</v>
      </c>
      <c r="Z10" s="116" t="s">
        <v>240</v>
      </c>
      <c r="AA10" s="116" t="s">
        <v>241</v>
      </c>
      <c r="AB10" s="116" t="s">
        <v>138</v>
      </c>
      <c r="AC10" s="116" t="s">
        <v>112</v>
      </c>
      <c r="AD10" s="116" t="s">
        <v>113</v>
      </c>
      <c r="AE10" s="116" t="s">
        <v>114</v>
      </c>
      <c r="AF10" s="116" t="s">
        <v>115</v>
      </c>
    </row>
    <row r="11" spans="1:33">
      <c r="A11" s="117">
        <v>41153</v>
      </c>
      <c r="B11" s="116" t="s">
        <v>240</v>
      </c>
      <c r="C11" s="116" t="s">
        <v>241</v>
      </c>
      <c r="D11" s="116" t="s">
        <v>138</v>
      </c>
      <c r="E11" s="116" t="s">
        <v>112</v>
      </c>
      <c r="F11" s="116" t="s">
        <v>113</v>
      </c>
      <c r="G11" s="116" t="s">
        <v>114</v>
      </c>
      <c r="H11" s="116" t="s">
        <v>251</v>
      </c>
      <c r="I11" s="116" t="s">
        <v>240</v>
      </c>
      <c r="J11" s="116" t="s">
        <v>241</v>
      </c>
      <c r="K11" s="116" t="s">
        <v>138</v>
      </c>
      <c r="L11" s="116" t="s">
        <v>112</v>
      </c>
      <c r="M11" s="116" t="s">
        <v>113</v>
      </c>
      <c r="N11" s="116" t="s">
        <v>114</v>
      </c>
      <c r="O11" s="116" t="s">
        <v>115</v>
      </c>
      <c r="P11" s="116" t="s">
        <v>240</v>
      </c>
      <c r="Q11" s="116" t="s">
        <v>241</v>
      </c>
      <c r="R11" s="116" t="s">
        <v>138</v>
      </c>
      <c r="S11" s="116" t="s">
        <v>112</v>
      </c>
      <c r="T11" s="116" t="s">
        <v>113</v>
      </c>
      <c r="U11" s="116" t="s">
        <v>114</v>
      </c>
      <c r="V11" s="116" t="s">
        <v>115</v>
      </c>
      <c r="W11" s="116" t="s">
        <v>240</v>
      </c>
      <c r="X11" s="116" t="s">
        <v>241</v>
      </c>
      <c r="Y11" s="116" t="s">
        <v>138</v>
      </c>
      <c r="Z11" s="116" t="s">
        <v>112</v>
      </c>
      <c r="AA11" s="116" t="s">
        <v>113</v>
      </c>
      <c r="AB11" s="116" t="s">
        <v>114</v>
      </c>
      <c r="AC11" s="116" t="s">
        <v>115</v>
      </c>
      <c r="AD11" s="116" t="s">
        <v>240</v>
      </c>
      <c r="AE11" s="116" t="s">
        <v>241</v>
      </c>
      <c r="AF11" s="116"/>
    </row>
    <row r="12" spans="1:33">
      <c r="A12" s="117">
        <v>41183</v>
      </c>
      <c r="B12" s="116" t="s">
        <v>138</v>
      </c>
      <c r="C12" s="116" t="s">
        <v>112</v>
      </c>
      <c r="D12" s="116" t="s">
        <v>113</v>
      </c>
      <c r="E12" s="116" t="s">
        <v>114</v>
      </c>
      <c r="F12" s="116" t="s">
        <v>115</v>
      </c>
      <c r="G12" s="116" t="s">
        <v>240</v>
      </c>
      <c r="H12" s="116" t="s">
        <v>241</v>
      </c>
      <c r="I12" s="116" t="s">
        <v>138</v>
      </c>
      <c r="J12" s="116" t="s">
        <v>112</v>
      </c>
      <c r="K12" s="116" t="s">
        <v>113</v>
      </c>
      <c r="L12" s="116" t="s">
        <v>114</v>
      </c>
      <c r="M12" s="116" t="s">
        <v>251</v>
      </c>
      <c r="N12" s="116" t="s">
        <v>240</v>
      </c>
      <c r="O12" s="116" t="s">
        <v>241</v>
      </c>
      <c r="P12" s="116" t="s">
        <v>138</v>
      </c>
      <c r="Q12" s="116" t="s">
        <v>112</v>
      </c>
      <c r="R12" s="116" t="s">
        <v>113</v>
      </c>
      <c r="S12" s="116" t="s">
        <v>114</v>
      </c>
      <c r="T12" s="116" t="s">
        <v>115</v>
      </c>
      <c r="U12" s="116" t="s">
        <v>240</v>
      </c>
      <c r="V12" s="116" t="s">
        <v>241</v>
      </c>
      <c r="W12" s="116" t="s">
        <v>138</v>
      </c>
      <c r="X12" s="116" t="s">
        <v>112</v>
      </c>
      <c r="Y12" s="116" t="s">
        <v>113</v>
      </c>
      <c r="Z12" s="116" t="s">
        <v>114</v>
      </c>
      <c r="AA12" s="116" t="s">
        <v>115</v>
      </c>
      <c r="AB12" s="116" t="s">
        <v>240</v>
      </c>
      <c r="AC12" s="116" t="s">
        <v>241</v>
      </c>
      <c r="AD12" s="116" t="s">
        <v>138</v>
      </c>
      <c r="AE12" s="116" t="s">
        <v>112</v>
      </c>
      <c r="AF12" s="116" t="s">
        <v>113</v>
      </c>
    </row>
    <row r="13" spans="1:33">
      <c r="A13" s="117">
        <v>41214</v>
      </c>
      <c r="B13" s="116" t="s">
        <v>114</v>
      </c>
      <c r="C13" s="116" t="s">
        <v>251</v>
      </c>
      <c r="D13" s="116" t="s">
        <v>240</v>
      </c>
      <c r="E13" s="116" t="s">
        <v>241</v>
      </c>
      <c r="F13" s="116" t="s">
        <v>138</v>
      </c>
      <c r="G13" s="116" t="s">
        <v>112</v>
      </c>
      <c r="H13" s="116" t="s">
        <v>113</v>
      </c>
      <c r="I13" s="116" t="s">
        <v>114</v>
      </c>
      <c r="J13" s="116" t="s">
        <v>115</v>
      </c>
      <c r="K13" s="116" t="s">
        <v>240</v>
      </c>
      <c r="L13" s="116" t="s">
        <v>241</v>
      </c>
      <c r="M13" s="116" t="s">
        <v>138</v>
      </c>
      <c r="N13" s="116" t="s">
        <v>112</v>
      </c>
      <c r="O13" s="116" t="s">
        <v>113</v>
      </c>
      <c r="P13" s="116" t="s">
        <v>251</v>
      </c>
      <c r="Q13" s="116" t="s">
        <v>254</v>
      </c>
      <c r="R13" s="116" t="s">
        <v>240</v>
      </c>
      <c r="S13" s="116" t="s">
        <v>241</v>
      </c>
      <c r="T13" s="116" t="s">
        <v>254</v>
      </c>
      <c r="U13" s="116" t="s">
        <v>254</v>
      </c>
      <c r="V13" s="116" t="s">
        <v>113</v>
      </c>
      <c r="W13" s="116" t="s">
        <v>114</v>
      </c>
      <c r="X13" s="116" t="s">
        <v>115</v>
      </c>
      <c r="Y13" s="116" t="s">
        <v>240</v>
      </c>
      <c r="Z13" s="116" t="s">
        <v>241</v>
      </c>
      <c r="AA13" s="116" t="s">
        <v>138</v>
      </c>
      <c r="AB13" s="116" t="s">
        <v>112</v>
      </c>
      <c r="AC13" s="116" t="s">
        <v>113</v>
      </c>
      <c r="AD13" s="116" t="s">
        <v>114</v>
      </c>
      <c r="AE13" s="116" t="s">
        <v>115</v>
      </c>
      <c r="AF13" s="116"/>
      <c r="AG13" s="116"/>
    </row>
    <row r="14" spans="1:33">
      <c r="A14" s="117">
        <v>41244</v>
      </c>
      <c r="B14" s="116" t="s">
        <v>240</v>
      </c>
      <c r="C14" s="116" t="s">
        <v>241</v>
      </c>
      <c r="D14" s="116" t="s">
        <v>138</v>
      </c>
      <c r="E14" s="116" t="s">
        <v>112</v>
      </c>
      <c r="F14" s="116" t="s">
        <v>113</v>
      </c>
      <c r="G14" s="116" t="s">
        <v>114</v>
      </c>
      <c r="H14" s="116" t="s">
        <v>115</v>
      </c>
      <c r="I14" s="116" t="s">
        <v>240</v>
      </c>
      <c r="J14" s="116" t="s">
        <v>241</v>
      </c>
      <c r="K14" s="116" t="s">
        <v>138</v>
      </c>
      <c r="L14" s="116" t="s">
        <v>112</v>
      </c>
      <c r="M14" s="116" t="s">
        <v>113</v>
      </c>
      <c r="N14" s="116" t="s">
        <v>114</v>
      </c>
      <c r="O14" s="116" t="s">
        <v>115</v>
      </c>
      <c r="P14" s="116" t="s">
        <v>240</v>
      </c>
      <c r="Q14" s="116" t="s">
        <v>241</v>
      </c>
      <c r="R14" s="116" t="s">
        <v>255</v>
      </c>
      <c r="S14" s="116" t="s">
        <v>255</v>
      </c>
      <c r="T14" s="116" t="s">
        <v>255</v>
      </c>
      <c r="U14" s="116" t="s">
        <v>255</v>
      </c>
      <c r="V14" s="116" t="s">
        <v>255</v>
      </c>
      <c r="W14" s="116" t="s">
        <v>240</v>
      </c>
      <c r="X14" s="116" t="s">
        <v>241</v>
      </c>
      <c r="Y14" s="116" t="s">
        <v>255</v>
      </c>
      <c r="Z14" s="116" t="s">
        <v>255</v>
      </c>
      <c r="AA14" s="116" t="s">
        <v>255</v>
      </c>
      <c r="AB14" s="116" t="s">
        <v>255</v>
      </c>
      <c r="AC14" s="116" t="s">
        <v>255</v>
      </c>
      <c r="AD14" s="116" t="s">
        <v>240</v>
      </c>
      <c r="AE14" s="116" t="s">
        <v>241</v>
      </c>
      <c r="AF14" s="116" t="s">
        <v>255</v>
      </c>
    </row>
    <row r="15" spans="1:33">
      <c r="A15" s="117">
        <v>41275</v>
      </c>
      <c r="B15" s="116" t="s">
        <v>255</v>
      </c>
      <c r="C15" s="116" t="s">
        <v>255</v>
      </c>
      <c r="D15" s="116" t="s">
        <v>255</v>
      </c>
      <c r="E15" s="116" t="s">
        <v>255</v>
      </c>
      <c r="F15" s="116" t="s">
        <v>240</v>
      </c>
      <c r="G15" s="116" t="s">
        <v>241</v>
      </c>
      <c r="H15" s="116" t="s">
        <v>138</v>
      </c>
      <c r="I15" s="116" t="s">
        <v>112</v>
      </c>
      <c r="J15" s="116" t="s">
        <v>113</v>
      </c>
      <c r="K15" s="116" t="s">
        <v>114</v>
      </c>
      <c r="L15" s="116" t="s">
        <v>115</v>
      </c>
      <c r="M15" s="116" t="s">
        <v>240</v>
      </c>
      <c r="N15" s="116" t="s">
        <v>241</v>
      </c>
      <c r="O15" s="116" t="s">
        <v>138</v>
      </c>
      <c r="P15" s="116" t="s">
        <v>112</v>
      </c>
      <c r="Q15" s="116" t="s">
        <v>113</v>
      </c>
      <c r="R15" s="116" t="s">
        <v>114</v>
      </c>
      <c r="S15" s="116" t="s">
        <v>115</v>
      </c>
      <c r="T15" s="116" t="s">
        <v>240</v>
      </c>
      <c r="U15" s="116" t="s">
        <v>241</v>
      </c>
      <c r="V15" s="116" t="s">
        <v>138</v>
      </c>
      <c r="W15" s="116" t="s">
        <v>112</v>
      </c>
      <c r="X15" s="116" t="s">
        <v>113</v>
      </c>
      <c r="Y15" s="116" t="s">
        <v>114</v>
      </c>
      <c r="Z15" s="116" t="s">
        <v>115</v>
      </c>
      <c r="AA15" s="116" t="s">
        <v>240</v>
      </c>
      <c r="AB15" s="116" t="s">
        <v>241</v>
      </c>
      <c r="AC15" s="116" t="s">
        <v>138</v>
      </c>
      <c r="AD15" s="116" t="s">
        <v>112</v>
      </c>
      <c r="AE15" s="116" t="s">
        <v>113</v>
      </c>
      <c r="AF15" s="116" t="s">
        <v>114</v>
      </c>
    </row>
    <row r="16" spans="1:33">
      <c r="A16" s="117">
        <v>41306</v>
      </c>
      <c r="B16" s="116" t="s">
        <v>115</v>
      </c>
      <c r="C16" s="116" t="s">
        <v>240</v>
      </c>
      <c r="D16" s="116" t="s">
        <v>241</v>
      </c>
      <c r="E16" s="116" t="s">
        <v>138</v>
      </c>
      <c r="F16" s="116" t="s">
        <v>112</v>
      </c>
      <c r="G16" s="116" t="s">
        <v>113</v>
      </c>
      <c r="H16" s="116" t="s">
        <v>114</v>
      </c>
      <c r="I16" s="116" t="s">
        <v>115</v>
      </c>
      <c r="J16" s="116" t="s">
        <v>240</v>
      </c>
      <c r="K16" s="116" t="s">
        <v>241</v>
      </c>
      <c r="L16" s="116" t="s">
        <v>240</v>
      </c>
      <c r="M16" s="116" t="s">
        <v>251</v>
      </c>
      <c r="N16" s="116" t="s">
        <v>251</v>
      </c>
      <c r="O16" s="116" t="s">
        <v>114</v>
      </c>
      <c r="P16" s="116" t="s">
        <v>115</v>
      </c>
      <c r="Q16" s="116" t="s">
        <v>240</v>
      </c>
      <c r="R16" s="116" t="s">
        <v>241</v>
      </c>
      <c r="S16" s="116" t="s">
        <v>138</v>
      </c>
      <c r="T16" s="116" t="s">
        <v>112</v>
      </c>
      <c r="U16" s="116" t="s">
        <v>113</v>
      </c>
      <c r="V16" s="116" t="s">
        <v>114</v>
      </c>
      <c r="W16" s="116" t="s">
        <v>115</v>
      </c>
      <c r="X16" s="116" t="s">
        <v>240</v>
      </c>
      <c r="Y16" s="116" t="s">
        <v>241</v>
      </c>
      <c r="Z16" s="116" t="s">
        <v>138</v>
      </c>
      <c r="AA16" s="116" t="s">
        <v>112</v>
      </c>
      <c r="AB16" s="116" t="s">
        <v>113</v>
      </c>
      <c r="AC16" s="116" t="s">
        <v>114</v>
      </c>
      <c r="AD16" s="116"/>
      <c r="AE16" s="116"/>
      <c r="AF16" s="116"/>
    </row>
    <row r="17" spans="1:32">
      <c r="A17" s="117">
        <v>41334</v>
      </c>
      <c r="B17" s="116" t="s">
        <v>115</v>
      </c>
      <c r="C17" s="116" t="s">
        <v>240</v>
      </c>
      <c r="D17" s="116" t="s">
        <v>241</v>
      </c>
      <c r="E17" s="116" t="s">
        <v>138</v>
      </c>
      <c r="F17" s="116" t="s">
        <v>112</v>
      </c>
      <c r="G17" s="116" t="s">
        <v>113</v>
      </c>
      <c r="H17" s="116" t="s">
        <v>114</v>
      </c>
      <c r="I17" s="116" t="s">
        <v>115</v>
      </c>
      <c r="J17" s="116" t="s">
        <v>240</v>
      </c>
      <c r="K17" s="116" t="s">
        <v>241</v>
      </c>
      <c r="L17" s="116" t="s">
        <v>138</v>
      </c>
      <c r="M17" s="116" t="s">
        <v>112</v>
      </c>
      <c r="N17" s="116" t="s">
        <v>113</v>
      </c>
      <c r="O17" s="116" t="s">
        <v>114</v>
      </c>
      <c r="P17" s="116" t="s">
        <v>115</v>
      </c>
      <c r="Q17" s="116" t="s">
        <v>240</v>
      </c>
      <c r="R17" s="116" t="s">
        <v>241</v>
      </c>
      <c r="S17" s="116" t="s">
        <v>138</v>
      </c>
      <c r="T17" s="116" t="s">
        <v>112</v>
      </c>
      <c r="U17" s="116" t="s">
        <v>113</v>
      </c>
      <c r="V17" s="116" t="s">
        <v>114</v>
      </c>
      <c r="W17" s="116" t="s">
        <v>115</v>
      </c>
      <c r="X17" s="116" t="s">
        <v>240</v>
      </c>
      <c r="Y17" s="116" t="s">
        <v>241</v>
      </c>
      <c r="Z17" s="116" t="s">
        <v>138</v>
      </c>
      <c r="AA17" s="116" t="s">
        <v>112</v>
      </c>
      <c r="AB17" s="116" t="s">
        <v>113</v>
      </c>
      <c r="AC17" s="116" t="s">
        <v>114</v>
      </c>
      <c r="AD17" s="116" t="s">
        <v>251</v>
      </c>
      <c r="AE17" s="116" t="s">
        <v>240</v>
      </c>
      <c r="AF17" s="116" t="s">
        <v>241</v>
      </c>
    </row>
    <row r="18" spans="1:32">
      <c r="A18" s="117">
        <v>41365</v>
      </c>
      <c r="B18" s="116" t="s">
        <v>138</v>
      </c>
      <c r="C18" s="116" t="s">
        <v>112</v>
      </c>
      <c r="D18" s="116" t="s">
        <v>113</v>
      </c>
      <c r="E18" s="116" t="s">
        <v>114</v>
      </c>
      <c r="F18" s="116" t="s">
        <v>115</v>
      </c>
      <c r="G18" s="116" t="s">
        <v>240</v>
      </c>
      <c r="H18" s="116" t="s">
        <v>241</v>
      </c>
      <c r="I18" s="116" t="s">
        <v>138</v>
      </c>
      <c r="J18" s="116" t="s">
        <v>112</v>
      </c>
      <c r="K18" s="116" t="s">
        <v>113</v>
      </c>
      <c r="L18" s="116" t="s">
        <v>114</v>
      </c>
      <c r="M18" s="116" t="s">
        <v>115</v>
      </c>
      <c r="N18" s="116" t="s">
        <v>240</v>
      </c>
      <c r="O18" s="116" t="s">
        <v>241</v>
      </c>
      <c r="P18" s="116" t="s">
        <v>138</v>
      </c>
      <c r="Q18" s="116" t="s">
        <v>112</v>
      </c>
      <c r="R18" s="116" t="s">
        <v>113</v>
      </c>
      <c r="S18" s="116" t="s">
        <v>114</v>
      </c>
      <c r="T18" s="116" t="s">
        <v>115</v>
      </c>
      <c r="U18" s="116" t="s">
        <v>240</v>
      </c>
      <c r="V18" s="116" t="s">
        <v>241</v>
      </c>
      <c r="W18" s="116" t="s">
        <v>138</v>
      </c>
      <c r="X18" s="116" t="s">
        <v>112</v>
      </c>
      <c r="Y18" s="116" t="s">
        <v>113</v>
      </c>
      <c r="Z18" s="116" t="s">
        <v>114</v>
      </c>
      <c r="AA18" s="116" t="s">
        <v>115</v>
      </c>
      <c r="AB18" s="116" t="s">
        <v>240</v>
      </c>
      <c r="AC18" s="116" t="s">
        <v>241</v>
      </c>
      <c r="AD18" s="116" t="s">
        <v>138</v>
      </c>
      <c r="AE18" s="116" t="s">
        <v>112</v>
      </c>
      <c r="AF18" s="116"/>
    </row>
    <row r="19" spans="1:32">
      <c r="A19" s="117">
        <v>41395</v>
      </c>
      <c r="B19" s="116" t="s">
        <v>251</v>
      </c>
      <c r="C19" s="116" t="s">
        <v>114</v>
      </c>
      <c r="D19" s="116" t="s">
        <v>115</v>
      </c>
      <c r="E19" s="116" t="s">
        <v>240</v>
      </c>
      <c r="F19" s="116" t="s">
        <v>241</v>
      </c>
      <c r="G19" s="116" t="s">
        <v>138</v>
      </c>
      <c r="H19" s="116" t="s">
        <v>112</v>
      </c>
      <c r="I19" s="116" t="s">
        <v>113</v>
      </c>
      <c r="J19" s="116" t="s">
        <v>114</v>
      </c>
      <c r="K19" s="116" t="s">
        <v>115</v>
      </c>
      <c r="L19" s="116" t="s">
        <v>240</v>
      </c>
      <c r="M19" s="116" t="s">
        <v>241</v>
      </c>
      <c r="N19" s="116" t="s">
        <v>138</v>
      </c>
      <c r="O19" s="116" t="s">
        <v>112</v>
      </c>
      <c r="P19" s="116" t="s">
        <v>113</v>
      </c>
      <c r="Q19" s="116" t="s">
        <v>114</v>
      </c>
      <c r="R19" s="116" t="s">
        <v>115</v>
      </c>
      <c r="S19" s="116" t="s">
        <v>240</v>
      </c>
      <c r="T19" s="116" t="s">
        <v>241</v>
      </c>
      <c r="U19" s="116" t="s">
        <v>138</v>
      </c>
      <c r="V19" s="116" t="s">
        <v>112</v>
      </c>
      <c r="W19" s="116" t="s">
        <v>113</v>
      </c>
      <c r="X19" s="116" t="s">
        <v>114</v>
      </c>
      <c r="Y19" s="116" t="s">
        <v>115</v>
      </c>
      <c r="Z19" s="116" t="s">
        <v>240</v>
      </c>
      <c r="AA19" s="116" t="s">
        <v>241</v>
      </c>
      <c r="AB19" s="116" t="s">
        <v>138</v>
      </c>
      <c r="AC19" s="116" t="s">
        <v>112</v>
      </c>
      <c r="AD19" s="116" t="s">
        <v>113</v>
      </c>
      <c r="AE19" s="116" t="s">
        <v>251</v>
      </c>
      <c r="AF19" s="116" t="s">
        <v>254</v>
      </c>
    </row>
    <row r="20" spans="1:32">
      <c r="A20" s="117">
        <v>41426</v>
      </c>
      <c r="B20" s="116" t="s">
        <v>240</v>
      </c>
      <c r="C20" s="116" t="s">
        <v>241</v>
      </c>
      <c r="D20" s="116" t="s">
        <v>138</v>
      </c>
      <c r="E20" s="116" t="s">
        <v>112</v>
      </c>
      <c r="F20" s="116" t="s">
        <v>113</v>
      </c>
      <c r="G20" s="116" t="s">
        <v>114</v>
      </c>
      <c r="H20" s="116" t="s">
        <v>115</v>
      </c>
      <c r="I20" s="116" t="s">
        <v>240</v>
      </c>
      <c r="J20" s="116" t="s">
        <v>241</v>
      </c>
      <c r="K20" s="116" t="s">
        <v>138</v>
      </c>
      <c r="L20" s="116" t="s">
        <v>112</v>
      </c>
      <c r="M20" s="116" t="s">
        <v>113</v>
      </c>
      <c r="N20" s="116" t="s">
        <v>114</v>
      </c>
      <c r="O20" s="116" t="s">
        <v>115</v>
      </c>
      <c r="P20" s="116" t="s">
        <v>240</v>
      </c>
      <c r="Q20" s="116" t="s">
        <v>241</v>
      </c>
      <c r="R20" s="116" t="s">
        <v>138</v>
      </c>
      <c r="S20" s="116" t="s">
        <v>112</v>
      </c>
      <c r="T20" s="116" t="s">
        <v>113</v>
      </c>
      <c r="U20" s="116" t="s">
        <v>114</v>
      </c>
      <c r="V20" s="116" t="s">
        <v>115</v>
      </c>
      <c r="W20" s="116" t="s">
        <v>240</v>
      </c>
      <c r="X20" s="116" t="s">
        <v>241</v>
      </c>
      <c r="Y20" s="116" t="s">
        <v>138</v>
      </c>
      <c r="Z20" s="116" t="s">
        <v>112</v>
      </c>
      <c r="AA20" s="116" t="s">
        <v>113</v>
      </c>
      <c r="AB20" s="116" t="s">
        <v>114</v>
      </c>
      <c r="AC20" s="116" t="s">
        <v>115</v>
      </c>
      <c r="AD20" s="116" t="s">
        <v>240</v>
      </c>
      <c r="AE20" s="116" t="s">
        <v>241</v>
      </c>
      <c r="AF20" s="116"/>
    </row>
    <row r="21" spans="1:32">
      <c r="A21" s="117">
        <v>41456</v>
      </c>
      <c r="B21" s="116" t="s">
        <v>138</v>
      </c>
      <c r="C21" s="116" t="s">
        <v>112</v>
      </c>
      <c r="D21" s="116" t="s">
        <v>113</v>
      </c>
      <c r="E21" s="116" t="s">
        <v>114</v>
      </c>
      <c r="F21" s="116" t="s">
        <v>115</v>
      </c>
      <c r="G21" s="116" t="s">
        <v>240</v>
      </c>
      <c r="H21" s="116" t="s">
        <v>241</v>
      </c>
      <c r="I21" s="116" t="s">
        <v>138</v>
      </c>
      <c r="J21" s="116" t="s">
        <v>112</v>
      </c>
      <c r="K21" s="116" t="s">
        <v>113</v>
      </c>
      <c r="L21" s="116" t="s">
        <v>114</v>
      </c>
      <c r="M21" s="116" t="s">
        <v>115</v>
      </c>
      <c r="N21" s="116" t="s">
        <v>240</v>
      </c>
      <c r="O21" s="116" t="s">
        <v>241</v>
      </c>
      <c r="P21" s="116" t="s">
        <v>255</v>
      </c>
      <c r="Q21" s="116" t="s">
        <v>255</v>
      </c>
      <c r="R21" s="116" t="s">
        <v>255</v>
      </c>
      <c r="S21" s="116" t="s">
        <v>255</v>
      </c>
      <c r="T21" s="116" t="s">
        <v>255</v>
      </c>
      <c r="U21" s="116" t="s">
        <v>240</v>
      </c>
      <c r="V21" s="116" t="s">
        <v>241</v>
      </c>
      <c r="W21" s="116" t="s">
        <v>255</v>
      </c>
      <c r="X21" s="116" t="s">
        <v>255</v>
      </c>
      <c r="Y21" s="116" t="s">
        <v>255</v>
      </c>
      <c r="Z21" s="116" t="s">
        <v>255</v>
      </c>
      <c r="AA21" s="116" t="s">
        <v>255</v>
      </c>
      <c r="AB21" s="116" t="s">
        <v>240</v>
      </c>
      <c r="AC21" s="116" t="s">
        <v>241</v>
      </c>
      <c r="AD21" s="116" t="s">
        <v>255</v>
      </c>
      <c r="AE21" s="116" t="s">
        <v>255</v>
      </c>
      <c r="AF21" s="116" t="s">
        <v>255</v>
      </c>
    </row>
    <row r="22" spans="1:32">
      <c r="A22" s="117">
        <v>41487</v>
      </c>
      <c r="B22" s="116" t="s">
        <v>255</v>
      </c>
      <c r="C22" s="116" t="s">
        <v>255</v>
      </c>
      <c r="D22" s="116" t="s">
        <v>240</v>
      </c>
      <c r="E22" s="116" t="s">
        <v>241</v>
      </c>
      <c r="F22" s="116" t="s">
        <v>138</v>
      </c>
      <c r="G22" s="116" t="s">
        <v>112</v>
      </c>
      <c r="H22" s="116" t="s">
        <v>113</v>
      </c>
      <c r="I22" s="116" t="s">
        <v>114</v>
      </c>
      <c r="J22" s="116" t="s">
        <v>115</v>
      </c>
      <c r="K22" s="116" t="s">
        <v>240</v>
      </c>
      <c r="L22" s="116" t="s">
        <v>241</v>
      </c>
      <c r="M22" s="116" t="s">
        <v>138</v>
      </c>
      <c r="N22" s="116" t="s">
        <v>112</v>
      </c>
      <c r="O22" s="116" t="s">
        <v>113</v>
      </c>
      <c r="P22" s="116" t="s">
        <v>114</v>
      </c>
      <c r="Q22" s="116" t="s">
        <v>115</v>
      </c>
      <c r="R22" s="116" t="s">
        <v>240</v>
      </c>
      <c r="S22" s="116" t="s">
        <v>241</v>
      </c>
      <c r="T22" s="116" t="s">
        <v>138</v>
      </c>
      <c r="U22" s="116" t="s">
        <v>112</v>
      </c>
      <c r="V22" s="116" t="s">
        <v>113</v>
      </c>
      <c r="W22" s="116" t="s">
        <v>114</v>
      </c>
      <c r="X22" s="116" t="s">
        <v>115</v>
      </c>
      <c r="Y22" s="116" t="s">
        <v>240</v>
      </c>
      <c r="Z22" s="116" t="s">
        <v>241</v>
      </c>
      <c r="AA22" s="116" t="s">
        <v>138</v>
      </c>
      <c r="AB22" s="116" t="s">
        <v>112</v>
      </c>
      <c r="AC22" s="116" t="s">
        <v>113</v>
      </c>
      <c r="AD22" s="116" t="s">
        <v>114</v>
      </c>
      <c r="AE22" s="116" t="s">
        <v>115</v>
      </c>
      <c r="AF22" s="116" t="s">
        <v>240</v>
      </c>
    </row>
    <row r="23" spans="1:32">
      <c r="A23" s="117">
        <v>41518</v>
      </c>
      <c r="B23" s="116" t="s">
        <v>241</v>
      </c>
      <c r="C23" s="116" t="s">
        <v>138</v>
      </c>
      <c r="D23" s="116" t="s">
        <v>112</v>
      </c>
      <c r="E23" s="116" t="s">
        <v>113</v>
      </c>
      <c r="F23" s="116" t="s">
        <v>114</v>
      </c>
      <c r="G23" s="116" t="s">
        <v>115</v>
      </c>
      <c r="H23" s="116" t="s">
        <v>240</v>
      </c>
      <c r="I23" s="116" t="s">
        <v>241</v>
      </c>
      <c r="J23" s="116" t="s">
        <v>138</v>
      </c>
      <c r="K23" s="116" t="s">
        <v>112</v>
      </c>
      <c r="L23" s="116" t="s">
        <v>113</v>
      </c>
      <c r="M23" s="116" t="s">
        <v>114</v>
      </c>
      <c r="N23" s="116" t="s">
        <v>115</v>
      </c>
      <c r="O23" s="116" t="s">
        <v>240</v>
      </c>
      <c r="P23" s="116" t="s">
        <v>241</v>
      </c>
      <c r="Q23" s="116" t="s">
        <v>138</v>
      </c>
      <c r="R23" s="116" t="s">
        <v>112</v>
      </c>
      <c r="S23" s="116" t="s">
        <v>113</v>
      </c>
      <c r="T23" s="116" t="s">
        <v>114</v>
      </c>
      <c r="U23" s="116" t="s">
        <v>115</v>
      </c>
      <c r="V23" s="116" t="s">
        <v>240</v>
      </c>
      <c r="W23" s="116" t="s">
        <v>241</v>
      </c>
      <c r="X23" s="116" t="s">
        <v>138</v>
      </c>
      <c r="Y23" s="116" t="s">
        <v>112</v>
      </c>
      <c r="Z23" s="116" t="s">
        <v>113</v>
      </c>
      <c r="AA23" s="116" t="s">
        <v>114</v>
      </c>
      <c r="AB23" s="116" t="s">
        <v>115</v>
      </c>
      <c r="AC23" s="116" t="s">
        <v>240</v>
      </c>
      <c r="AD23" s="116" t="s">
        <v>241</v>
      </c>
      <c r="AE23" s="116" t="s">
        <v>138</v>
      </c>
      <c r="AF23" s="116"/>
    </row>
  </sheetData>
  <sheetProtection password="CC86" sheet="1" objects="1" scenarios="1"/>
  <mergeCells count="1">
    <mergeCell ref="B1:V1"/>
  </mergeCells>
  <dataValidations count="1">
    <dataValidation type="list" allowBlank="1" showInputMessage="1" showErrorMessage="1" sqref="AA13:AG13 AA3:AF12 Z3:Z13 AB14:AF23 W3:Y20 W21:AA23 Z14:AA20 B3:V23">
      <formula1>LISTA8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03"/>
  <sheetViews>
    <sheetView showGridLines="0" topLeftCell="C148" zoomScale="104" zoomScaleNormal="104" workbookViewId="0">
      <selection activeCell="Q167" sqref="Q167"/>
    </sheetView>
  </sheetViews>
  <sheetFormatPr defaultColWidth="8.85546875" defaultRowHeight="12.75"/>
  <cols>
    <col min="1" max="2" width="8.85546875" style="147"/>
    <col min="3" max="3" width="8.140625" style="147" customWidth="1"/>
    <col min="4" max="4" width="10.28515625" style="147" customWidth="1"/>
    <col min="5" max="5" width="8.42578125" style="147" customWidth="1"/>
    <col min="6" max="6" width="6.42578125" style="147" customWidth="1"/>
    <col min="7" max="7" width="5.42578125" style="147" customWidth="1"/>
    <col min="8" max="8" width="15.28515625" style="147" customWidth="1"/>
    <col min="9" max="9" width="7.28515625" style="147" customWidth="1"/>
    <col min="10" max="10" width="11.5703125" style="147" customWidth="1"/>
    <col min="11" max="11" width="8.85546875" style="147" customWidth="1"/>
    <col min="12" max="12" width="8.42578125" style="147" customWidth="1"/>
    <col min="13" max="13" width="12.42578125" style="147" customWidth="1"/>
    <col min="14" max="14" width="7.7109375" style="147" customWidth="1"/>
    <col min="15" max="16384" width="8.85546875" style="147"/>
  </cols>
  <sheetData>
    <row r="1" spans="2:15" ht="13.5" thickBot="1"/>
    <row r="2" spans="2:15" ht="13.5" thickTop="1">
      <c r="B2" s="148"/>
      <c r="C2" s="149"/>
      <c r="D2" s="149"/>
      <c r="E2" s="149"/>
      <c r="F2" s="149"/>
      <c r="G2" s="149"/>
      <c r="H2" s="181"/>
      <c r="I2" s="182"/>
      <c r="J2" s="183"/>
      <c r="K2" s="149"/>
      <c r="L2" s="149"/>
      <c r="M2" s="149"/>
      <c r="N2" s="149"/>
      <c r="O2" s="150"/>
    </row>
    <row r="3" spans="2:15">
      <c r="B3" s="152"/>
      <c r="C3" s="155"/>
      <c r="D3" s="281" t="s">
        <v>242</v>
      </c>
      <c r="E3" s="282"/>
      <c r="F3" s="155"/>
      <c r="G3" s="281" t="s">
        <v>243</v>
      </c>
      <c r="H3" s="282"/>
      <c r="I3" s="168"/>
      <c r="J3" s="281" t="s">
        <v>244</v>
      </c>
      <c r="K3" s="282"/>
      <c r="L3" s="155"/>
      <c r="M3" s="281" t="s">
        <v>245</v>
      </c>
      <c r="N3" s="282"/>
      <c r="O3" s="154"/>
    </row>
    <row r="4" spans="2:15">
      <c r="B4" s="152"/>
      <c r="C4" s="155"/>
      <c r="D4" s="169"/>
      <c r="E4" s="171"/>
      <c r="F4" s="155"/>
      <c r="G4" s="169"/>
      <c r="H4" s="171"/>
      <c r="I4" s="168"/>
      <c r="J4" s="169"/>
      <c r="K4" s="171"/>
      <c r="L4" s="155"/>
      <c r="M4" s="169"/>
      <c r="N4" s="171"/>
      <c r="O4" s="154"/>
    </row>
    <row r="5" spans="2:15">
      <c r="B5" s="152"/>
      <c r="C5" s="157" t="s">
        <v>138</v>
      </c>
      <c r="D5" s="304" t="str">
        <f>'DIGITAÇÃO DE DADOS'!E30</f>
        <v>Farmaco. I</v>
      </c>
      <c r="E5" s="304"/>
      <c r="F5" s="230"/>
      <c r="G5" s="304" t="str">
        <f>'DIGITAÇÃO DE DADOS'!H30</f>
        <v>Farmaco. I</v>
      </c>
      <c r="H5" s="304"/>
      <c r="I5" s="231"/>
      <c r="J5" s="304" t="str">
        <f>'DIGITAÇÃO DE DADOS'!K30</f>
        <v>Farmaco. I</v>
      </c>
      <c r="K5" s="304"/>
      <c r="L5" s="230"/>
      <c r="M5" s="304" t="str">
        <f>'DIGITAÇÃO DE DADOS'!N30</f>
        <v>Farmaco. I</v>
      </c>
      <c r="N5" s="304"/>
      <c r="O5" s="154"/>
    </row>
    <row r="6" spans="2:15">
      <c r="B6" s="152"/>
      <c r="C6" s="157"/>
      <c r="D6" s="232"/>
      <c r="E6" s="232"/>
      <c r="F6" s="230"/>
      <c r="G6" s="232"/>
      <c r="H6" s="232"/>
      <c r="I6" s="231"/>
      <c r="J6" s="232"/>
      <c r="K6" s="232"/>
      <c r="L6" s="230"/>
      <c r="M6" s="232"/>
      <c r="N6" s="232"/>
      <c r="O6" s="154"/>
    </row>
    <row r="7" spans="2:15">
      <c r="B7" s="152"/>
      <c r="C7" s="157" t="s">
        <v>112</v>
      </c>
      <c r="D7" s="304" t="str">
        <f>'DIGITAÇÃO DE DADOS'!E32</f>
        <v>Anatomia</v>
      </c>
      <c r="E7" s="304"/>
      <c r="F7" s="230"/>
      <c r="G7" s="304" t="str">
        <f>'DIGITAÇÃO DE DADOS'!H32</f>
        <v>Anatomia</v>
      </c>
      <c r="H7" s="304"/>
      <c r="I7" s="231"/>
      <c r="J7" s="304" t="str">
        <f>'DIGITAÇÃO DE DADOS'!K32</f>
        <v>Anatomia</v>
      </c>
      <c r="K7" s="304"/>
      <c r="L7" s="230"/>
      <c r="M7" s="304" t="str">
        <f>'DIGITAÇÃO DE DADOS'!N32</f>
        <v>Anatomia</v>
      </c>
      <c r="N7" s="304"/>
      <c r="O7" s="154"/>
    </row>
    <row r="8" spans="2:15">
      <c r="B8" s="152"/>
      <c r="C8" s="157"/>
      <c r="D8" s="232"/>
      <c r="E8" s="232"/>
      <c r="F8" s="230"/>
      <c r="G8" s="232"/>
      <c r="H8" s="232"/>
      <c r="I8" s="231"/>
      <c r="J8" s="232"/>
      <c r="K8" s="232"/>
      <c r="L8" s="230"/>
      <c r="M8" s="232"/>
      <c r="N8" s="232"/>
      <c r="O8" s="154"/>
    </row>
    <row r="9" spans="2:15">
      <c r="B9" s="152"/>
      <c r="C9" s="157" t="s">
        <v>113</v>
      </c>
      <c r="D9" s="304" t="str">
        <f>'DIGITAÇÃO DE DADOS'!E34</f>
        <v xml:space="preserve">Nutrição </v>
      </c>
      <c r="E9" s="304"/>
      <c r="F9" s="230"/>
      <c r="G9" s="304" t="str">
        <f>'DIGITAÇÃO DE DADOS'!H34</f>
        <v xml:space="preserve">Nutrição </v>
      </c>
      <c r="H9" s="304"/>
      <c r="I9" s="231"/>
      <c r="J9" s="304" t="str">
        <f>'DIGITAÇÃO DE DADOS'!K34</f>
        <v>P.B.A.E</v>
      </c>
      <c r="K9" s="304"/>
      <c r="L9" s="230"/>
      <c r="M9" s="304" t="str">
        <f>'DIGITAÇÃO DE DADOS'!N34</f>
        <v>P.B.A.E</v>
      </c>
      <c r="N9" s="304"/>
      <c r="O9" s="154"/>
    </row>
    <row r="10" spans="2:15">
      <c r="B10" s="152"/>
      <c r="C10" s="157"/>
      <c r="D10" s="232"/>
      <c r="E10" s="232"/>
      <c r="F10" s="230"/>
      <c r="G10" s="232"/>
      <c r="H10" s="232"/>
      <c r="I10" s="231"/>
      <c r="J10" s="232"/>
      <c r="K10" s="232"/>
      <c r="L10" s="230"/>
      <c r="M10" s="232"/>
      <c r="N10" s="232"/>
      <c r="O10" s="154"/>
    </row>
    <row r="11" spans="2:15">
      <c r="B11" s="152"/>
      <c r="C11" s="157" t="s">
        <v>114</v>
      </c>
      <c r="D11" s="304" t="str">
        <f>'DIGITAÇÃO DE DADOS'!E36</f>
        <v>I. à Enferma.</v>
      </c>
      <c r="E11" s="304"/>
      <c r="F11" s="230"/>
      <c r="G11" s="304" t="str">
        <f>'DIGITAÇÃO DE DADOS'!H36</f>
        <v>I. à Enferma.</v>
      </c>
      <c r="H11" s="304"/>
      <c r="I11" s="231"/>
      <c r="J11" s="304" t="str">
        <f>'DIGITAÇÃO DE DADOS'!K36</f>
        <v>I. à Enferma.</v>
      </c>
      <c r="K11" s="304"/>
      <c r="L11" s="230"/>
      <c r="M11" s="304" t="str">
        <f>'DIGITAÇÃO DE DADOS'!N36</f>
        <v>I. à Enferma.</v>
      </c>
      <c r="N11" s="304"/>
      <c r="O11" s="154"/>
    </row>
    <row r="12" spans="2:15">
      <c r="B12" s="152"/>
      <c r="C12" s="157"/>
      <c r="D12" s="230"/>
      <c r="E12" s="233"/>
      <c r="F12" s="230"/>
      <c r="G12" s="230"/>
      <c r="H12" s="233"/>
      <c r="I12" s="231"/>
      <c r="J12" s="230"/>
      <c r="K12" s="233"/>
      <c r="L12" s="230"/>
      <c r="M12" s="230"/>
      <c r="N12" s="233"/>
      <c r="O12" s="154"/>
    </row>
    <row r="13" spans="2:15">
      <c r="B13" s="152"/>
      <c r="C13" s="157" t="s">
        <v>115</v>
      </c>
      <c r="D13" s="304" t="str">
        <f>'DIGITAÇÃO DE DADOS'!E38</f>
        <v>Micropara.</v>
      </c>
      <c r="E13" s="304"/>
      <c r="F13" s="230"/>
      <c r="G13" s="304" t="str">
        <f>'DIGITAÇÃO DE DADOS'!H38</f>
        <v>Micropara.</v>
      </c>
      <c r="H13" s="304"/>
      <c r="I13" s="231"/>
      <c r="J13" s="304" t="str">
        <f>'DIGITAÇÃO DE DADOS'!K38</f>
        <v>Ética</v>
      </c>
      <c r="K13" s="304"/>
      <c r="L13" s="230"/>
      <c r="M13" s="304" t="str">
        <f>'DIGITAÇÃO DE DADOS'!N38</f>
        <v>Ética</v>
      </c>
      <c r="N13" s="304"/>
      <c r="O13" s="154"/>
    </row>
    <row r="14" spans="2:15" ht="13.5" thickBot="1">
      <c r="B14" s="172"/>
      <c r="C14" s="173"/>
      <c r="D14" s="173"/>
      <c r="E14" s="173"/>
      <c r="F14" s="173"/>
      <c r="G14" s="173"/>
      <c r="H14" s="174"/>
      <c r="I14" s="175"/>
      <c r="J14" s="176"/>
      <c r="K14" s="173"/>
      <c r="L14" s="173"/>
      <c r="M14" s="173"/>
      <c r="N14" s="173"/>
      <c r="O14" s="177"/>
    </row>
    <row r="15" spans="2:15" ht="14.25" thickTop="1" thickBot="1"/>
    <row r="16" spans="2:15" ht="13.5" thickTop="1">
      <c r="C16" s="148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3:14">
      <c r="C17" s="184"/>
      <c r="D17" s="308"/>
      <c r="E17" s="308"/>
      <c r="F17" s="308"/>
      <c r="G17" s="309">
        <f>'DIGITAÇÃO DE DADOS'!M14</f>
        <v>41306</v>
      </c>
      <c r="H17" s="310"/>
      <c r="I17" s="310"/>
      <c r="J17" s="310"/>
      <c r="K17" s="311"/>
      <c r="L17" s="155"/>
      <c r="M17" s="155"/>
      <c r="N17" s="154"/>
    </row>
    <row r="18" spans="3:14">
      <c r="C18" s="185" t="s">
        <v>237</v>
      </c>
      <c r="D18" s="169" t="s">
        <v>238</v>
      </c>
      <c r="E18" s="308" t="s">
        <v>246</v>
      </c>
      <c r="F18" s="308"/>
      <c r="G18" s="155"/>
      <c r="H18" s="308" t="s">
        <v>247</v>
      </c>
      <c r="I18" s="308"/>
      <c r="J18" s="308" t="s">
        <v>248</v>
      </c>
      <c r="K18" s="308"/>
      <c r="L18" s="308" t="s">
        <v>249</v>
      </c>
      <c r="M18" s="308"/>
      <c r="N18" s="154"/>
    </row>
    <row r="19" spans="3:14">
      <c r="C19" s="186">
        <v>1</v>
      </c>
      <c r="D19" s="157" t="str">
        <f>VLOOKUP($G$17,CALENDÁRIO!$A$3:$AF$23,2,FALSE)</f>
        <v>SEXTA</v>
      </c>
      <c r="E19" s="305"/>
      <c r="F19" s="305"/>
      <c r="G19" s="305"/>
      <c r="H19" s="306"/>
      <c r="I19" s="307"/>
      <c r="J19" s="306"/>
      <c r="K19" s="307"/>
      <c r="L19" s="306"/>
      <c r="M19" s="307"/>
      <c r="N19" s="154"/>
    </row>
    <row r="20" spans="3:14">
      <c r="C20" s="186">
        <v>2</v>
      </c>
      <c r="D20" s="157" t="str">
        <f>VLOOKUP($G$17,CALENDÁRIO!$A$3:$AF$23,3,FALSE)</f>
        <v>SABADO</v>
      </c>
      <c r="E20" s="305"/>
      <c r="F20" s="305"/>
      <c r="G20" s="305"/>
      <c r="H20" s="306"/>
      <c r="I20" s="307"/>
      <c r="J20" s="306"/>
      <c r="K20" s="307"/>
      <c r="L20" s="306"/>
      <c r="M20" s="307"/>
      <c r="N20" s="154"/>
    </row>
    <row r="21" spans="3:14">
      <c r="C21" s="186">
        <v>3</v>
      </c>
      <c r="D21" s="157" t="str">
        <f>VLOOKUP($G$17,CALENDÁRIO!$A$3:$AF$23,4,FALSE)</f>
        <v>DOMINGO</v>
      </c>
      <c r="E21" s="305"/>
      <c r="F21" s="305"/>
      <c r="G21" s="305"/>
      <c r="H21" s="306"/>
      <c r="I21" s="307"/>
      <c r="J21" s="306"/>
      <c r="K21" s="307"/>
      <c r="L21" s="306"/>
      <c r="M21" s="307"/>
      <c r="N21" s="154"/>
    </row>
    <row r="22" spans="3:14">
      <c r="C22" s="186">
        <v>4</v>
      </c>
      <c r="D22" s="157" t="str">
        <f>VLOOKUP($G$17,CALENDÁRIO!$A$3:$AF$23,5,FALSE)</f>
        <v>SEGUNDA</v>
      </c>
      <c r="E22" s="305" t="s">
        <v>140</v>
      </c>
      <c r="F22" s="305"/>
      <c r="G22" s="305"/>
      <c r="H22" s="306" t="s">
        <v>140</v>
      </c>
      <c r="I22" s="307"/>
      <c r="J22" s="306" t="s">
        <v>140</v>
      </c>
      <c r="K22" s="307"/>
      <c r="L22" s="306" t="s">
        <v>140</v>
      </c>
      <c r="M22" s="307"/>
      <c r="N22" s="154"/>
    </row>
    <row r="23" spans="3:14">
      <c r="C23" s="186">
        <v>5</v>
      </c>
      <c r="D23" s="157" t="str">
        <f>VLOOKUP($G$17,CALENDÁRIO!$A$3:$AF$23,6,FALSE)</f>
        <v>TERÇA</v>
      </c>
      <c r="E23" s="305" t="s">
        <v>58</v>
      </c>
      <c r="F23" s="305"/>
      <c r="G23" s="305"/>
      <c r="H23" s="306" t="s">
        <v>58</v>
      </c>
      <c r="I23" s="307"/>
      <c r="J23" s="306" t="s">
        <v>58</v>
      </c>
      <c r="K23" s="307"/>
      <c r="L23" s="306" t="s">
        <v>58</v>
      </c>
      <c r="M23" s="307"/>
      <c r="N23" s="154"/>
    </row>
    <row r="24" spans="3:14">
      <c r="C24" s="186">
        <v>6</v>
      </c>
      <c r="D24" s="157" t="str">
        <f>VLOOKUP($G$17,CALENDÁRIO!$A$3:$AF$23,7,FALSE)</f>
        <v>QUARTA</v>
      </c>
      <c r="E24" s="305" t="s">
        <v>64</v>
      </c>
      <c r="F24" s="305"/>
      <c r="G24" s="305"/>
      <c r="H24" s="306" t="s">
        <v>64</v>
      </c>
      <c r="I24" s="307"/>
      <c r="J24" s="306" t="s">
        <v>92</v>
      </c>
      <c r="K24" s="307"/>
      <c r="L24" s="306" t="s">
        <v>92</v>
      </c>
      <c r="M24" s="307"/>
      <c r="N24" s="154"/>
    </row>
    <row r="25" spans="3:14">
      <c r="C25" s="186">
        <v>7</v>
      </c>
      <c r="D25" s="157" t="str">
        <f>VLOOKUP($G$17,CALENDÁRIO!$A$3:$AF$23,8,FALSE)</f>
        <v>QUINTA</v>
      </c>
      <c r="E25" s="305" t="s">
        <v>150</v>
      </c>
      <c r="F25" s="305"/>
      <c r="G25" s="305"/>
      <c r="H25" s="306" t="s">
        <v>150</v>
      </c>
      <c r="I25" s="307"/>
      <c r="J25" s="306" t="s">
        <v>150</v>
      </c>
      <c r="K25" s="307"/>
      <c r="L25" s="306" t="s">
        <v>150</v>
      </c>
      <c r="M25" s="307"/>
      <c r="N25" s="154"/>
    </row>
    <row r="26" spans="3:14">
      <c r="C26" s="186">
        <v>8</v>
      </c>
      <c r="D26" s="157" t="str">
        <f>VLOOKUP($G$17,CALENDÁRIO!$A$3:$AF$23,9,FALSE)</f>
        <v>SEXTA</v>
      </c>
      <c r="E26" s="305" t="s">
        <v>152</v>
      </c>
      <c r="F26" s="305"/>
      <c r="G26" s="305"/>
      <c r="H26" s="306" t="s">
        <v>152</v>
      </c>
      <c r="I26" s="307"/>
      <c r="J26" s="306" t="s">
        <v>151</v>
      </c>
      <c r="K26" s="307"/>
      <c r="L26" s="306" t="s">
        <v>151</v>
      </c>
      <c r="M26" s="307"/>
      <c r="N26" s="154"/>
    </row>
    <row r="27" spans="3:14">
      <c r="C27" s="186">
        <v>9</v>
      </c>
      <c r="D27" s="157" t="str">
        <f>VLOOKUP($G$17,CALENDÁRIO!$A$3:$AF$23,10,FALSE)</f>
        <v>SABADO</v>
      </c>
      <c r="E27" s="305"/>
      <c r="F27" s="305"/>
      <c r="G27" s="305"/>
      <c r="H27" s="306"/>
      <c r="I27" s="307"/>
      <c r="J27" s="306"/>
      <c r="K27" s="307"/>
      <c r="L27" s="306"/>
      <c r="M27" s="307"/>
      <c r="N27" s="154"/>
    </row>
    <row r="28" spans="3:14">
      <c r="C28" s="186">
        <v>10</v>
      </c>
      <c r="D28" s="157" t="str">
        <f>VLOOKUP($G$17,CALENDÁRIO!$A$3:$AF$23,11,FALSE)</f>
        <v>DOMINGO</v>
      </c>
      <c r="E28" s="305"/>
      <c r="F28" s="305"/>
      <c r="G28" s="305"/>
      <c r="H28" s="306"/>
      <c r="I28" s="307"/>
      <c r="J28" s="306"/>
      <c r="K28" s="307"/>
      <c r="L28" s="306"/>
      <c r="M28" s="307"/>
      <c r="N28" s="154"/>
    </row>
    <row r="29" spans="3:14">
      <c r="C29" s="186">
        <v>11</v>
      </c>
      <c r="D29" s="157" t="str">
        <f>VLOOKUP($G$17,CALENDÁRIO!$A$3:$AF$23,12,FALSE)</f>
        <v>SABADO</v>
      </c>
      <c r="E29" s="305"/>
      <c r="F29" s="305"/>
      <c r="G29" s="305"/>
      <c r="H29" s="306"/>
      <c r="I29" s="307"/>
      <c r="J29" s="306"/>
      <c r="K29" s="307"/>
      <c r="L29" s="306"/>
      <c r="M29" s="307"/>
      <c r="N29" s="154"/>
    </row>
    <row r="30" spans="3:14">
      <c r="C30" s="186">
        <v>12</v>
      </c>
      <c r="D30" s="157" t="str">
        <f>VLOOKUP($G$17,CALENDÁRIO!$A$3:$AF$23,13,FALSE)</f>
        <v>FERIADO</v>
      </c>
      <c r="E30" s="305" t="s">
        <v>263</v>
      </c>
      <c r="F30" s="305"/>
      <c r="G30" s="305"/>
      <c r="H30" s="306" t="s">
        <v>263</v>
      </c>
      <c r="I30" s="307"/>
      <c r="J30" s="306" t="s">
        <v>263</v>
      </c>
      <c r="K30" s="307"/>
      <c r="L30" s="306" t="s">
        <v>263</v>
      </c>
      <c r="M30" s="307"/>
      <c r="N30" s="154"/>
    </row>
    <row r="31" spans="3:14">
      <c r="C31" s="186">
        <v>13</v>
      </c>
      <c r="D31" s="157" t="str">
        <f>VLOOKUP($G$17,CALENDÁRIO!$A$3:$AF$23,14,FALSE)</f>
        <v>FERIADO</v>
      </c>
      <c r="E31" s="305" t="s">
        <v>263</v>
      </c>
      <c r="F31" s="305"/>
      <c r="G31" s="305"/>
      <c r="H31" s="306" t="s">
        <v>263</v>
      </c>
      <c r="I31" s="307"/>
      <c r="J31" s="306" t="s">
        <v>263</v>
      </c>
      <c r="K31" s="307"/>
      <c r="L31" s="306" t="s">
        <v>263</v>
      </c>
      <c r="M31" s="307"/>
      <c r="N31" s="154"/>
    </row>
    <row r="32" spans="3:14">
      <c r="C32" s="186">
        <v>14</v>
      </c>
      <c r="D32" s="157" t="str">
        <f>VLOOKUP($G$17,CALENDÁRIO!$A$3:$AF$23,15,FALSE)</f>
        <v>QUINTA</v>
      </c>
      <c r="E32" s="305" t="s">
        <v>150</v>
      </c>
      <c r="F32" s="305"/>
      <c r="G32" s="305"/>
      <c r="H32" s="306" t="s">
        <v>150</v>
      </c>
      <c r="I32" s="307"/>
      <c r="J32" s="306" t="s">
        <v>150</v>
      </c>
      <c r="K32" s="307"/>
      <c r="L32" s="306" t="s">
        <v>150</v>
      </c>
      <c r="M32" s="307"/>
      <c r="N32" s="154"/>
    </row>
    <row r="33" spans="3:14">
      <c r="C33" s="186">
        <v>15</v>
      </c>
      <c r="D33" s="157" t="str">
        <f>VLOOKUP($G$17,CALENDÁRIO!$A$3:$AF$23,16,FALSE)</f>
        <v>SEXTA</v>
      </c>
      <c r="E33" s="305" t="s">
        <v>152</v>
      </c>
      <c r="F33" s="305"/>
      <c r="G33" s="305"/>
      <c r="H33" s="306" t="s">
        <v>152</v>
      </c>
      <c r="I33" s="307"/>
      <c r="J33" s="306" t="s">
        <v>151</v>
      </c>
      <c r="K33" s="307"/>
      <c r="L33" s="306" t="s">
        <v>151</v>
      </c>
      <c r="M33" s="307"/>
      <c r="N33" s="154"/>
    </row>
    <row r="34" spans="3:14">
      <c r="C34" s="186">
        <v>16</v>
      </c>
      <c r="D34" s="157" t="str">
        <f>VLOOKUP($G$17,CALENDÁRIO!$A$3:$AF$23,17,FALSE)</f>
        <v>SABADO</v>
      </c>
      <c r="E34" s="305"/>
      <c r="F34" s="305"/>
      <c r="G34" s="305"/>
      <c r="H34" s="306"/>
      <c r="I34" s="307"/>
      <c r="J34" s="306"/>
      <c r="K34" s="307"/>
      <c r="L34" s="306"/>
      <c r="M34" s="307"/>
      <c r="N34" s="154"/>
    </row>
    <row r="35" spans="3:14">
      <c r="C35" s="186">
        <v>17</v>
      </c>
      <c r="D35" s="157" t="str">
        <f>VLOOKUP($G$17,CALENDÁRIO!$A$3:$AF$23,18,FALSE)</f>
        <v>DOMINGO</v>
      </c>
      <c r="E35" s="305"/>
      <c r="F35" s="305"/>
      <c r="G35" s="305"/>
      <c r="H35" s="306"/>
      <c r="I35" s="307"/>
      <c r="J35" s="306"/>
      <c r="K35" s="307"/>
      <c r="L35" s="306"/>
      <c r="M35" s="307"/>
      <c r="N35" s="154"/>
    </row>
    <row r="36" spans="3:14">
      <c r="C36" s="186">
        <v>18</v>
      </c>
      <c r="D36" s="157" t="str">
        <f>VLOOKUP($G$17,CALENDÁRIO!$A$3:$AF$23,19,FALSE)</f>
        <v>SEGUNDA</v>
      </c>
      <c r="E36" s="305" t="s">
        <v>140</v>
      </c>
      <c r="F36" s="305"/>
      <c r="G36" s="305"/>
      <c r="H36" s="306" t="s">
        <v>140</v>
      </c>
      <c r="I36" s="307"/>
      <c r="J36" s="306" t="s">
        <v>140</v>
      </c>
      <c r="K36" s="307"/>
      <c r="L36" s="306" t="s">
        <v>140</v>
      </c>
      <c r="M36" s="307"/>
      <c r="N36" s="154"/>
    </row>
    <row r="37" spans="3:14">
      <c r="C37" s="186">
        <v>19</v>
      </c>
      <c r="D37" s="157" t="str">
        <f>VLOOKUP($G$17,CALENDÁRIO!$A$3:$AF$23,20,FALSE)</f>
        <v>TERÇA</v>
      </c>
      <c r="E37" s="305" t="s">
        <v>58</v>
      </c>
      <c r="F37" s="305"/>
      <c r="G37" s="305"/>
      <c r="H37" s="306" t="s">
        <v>58</v>
      </c>
      <c r="I37" s="307"/>
      <c r="J37" s="306" t="s">
        <v>58</v>
      </c>
      <c r="K37" s="307"/>
      <c r="L37" s="306" t="s">
        <v>58</v>
      </c>
      <c r="M37" s="307"/>
      <c r="N37" s="154"/>
    </row>
    <row r="38" spans="3:14">
      <c r="C38" s="186">
        <v>20</v>
      </c>
      <c r="D38" s="157" t="str">
        <f>VLOOKUP($G$17,CALENDÁRIO!$A$3:$AF$23,21,FALSE)</f>
        <v>QUARTA</v>
      </c>
      <c r="E38" s="305" t="s">
        <v>64</v>
      </c>
      <c r="F38" s="305"/>
      <c r="G38" s="305"/>
      <c r="H38" s="306" t="s">
        <v>64</v>
      </c>
      <c r="I38" s="307"/>
      <c r="J38" s="306" t="s">
        <v>92</v>
      </c>
      <c r="K38" s="307"/>
      <c r="L38" s="306" t="s">
        <v>92</v>
      </c>
      <c r="M38" s="307"/>
      <c r="N38" s="154"/>
    </row>
    <row r="39" spans="3:14">
      <c r="C39" s="186">
        <v>21</v>
      </c>
      <c r="D39" s="157" t="str">
        <f>VLOOKUP($G$17,CALENDÁRIO!$A$3:$AF$23,22,FALSE)</f>
        <v>QUINTA</v>
      </c>
      <c r="E39" s="305" t="s">
        <v>150</v>
      </c>
      <c r="F39" s="305"/>
      <c r="G39" s="305"/>
      <c r="H39" s="306" t="s">
        <v>150</v>
      </c>
      <c r="I39" s="307"/>
      <c r="J39" s="306" t="s">
        <v>150</v>
      </c>
      <c r="K39" s="307"/>
      <c r="L39" s="306" t="s">
        <v>150</v>
      </c>
      <c r="M39" s="307"/>
      <c r="N39" s="154"/>
    </row>
    <row r="40" spans="3:14">
      <c r="C40" s="186">
        <v>22</v>
      </c>
      <c r="D40" s="157" t="str">
        <f>VLOOKUP($G$17,CALENDÁRIO!$A$3:$AF$23,23,FALSE)</f>
        <v>SEXTA</v>
      </c>
      <c r="E40" s="305" t="s">
        <v>152</v>
      </c>
      <c r="F40" s="305"/>
      <c r="G40" s="305"/>
      <c r="H40" s="306" t="s">
        <v>152</v>
      </c>
      <c r="I40" s="307"/>
      <c r="J40" s="306" t="s">
        <v>151</v>
      </c>
      <c r="K40" s="307"/>
      <c r="L40" s="306" t="s">
        <v>151</v>
      </c>
      <c r="M40" s="307"/>
      <c r="N40" s="154"/>
    </row>
    <row r="41" spans="3:14">
      <c r="C41" s="186">
        <v>23</v>
      </c>
      <c r="D41" s="157" t="str">
        <f>VLOOKUP($G$17,CALENDÁRIO!$A$3:$AF$23,24,FALSE)</f>
        <v>SABADO</v>
      </c>
      <c r="E41" s="305"/>
      <c r="F41" s="305"/>
      <c r="G41" s="305"/>
      <c r="H41" s="306"/>
      <c r="I41" s="307"/>
      <c r="J41" s="306"/>
      <c r="K41" s="307"/>
      <c r="L41" s="306"/>
      <c r="M41" s="307"/>
      <c r="N41" s="154"/>
    </row>
    <row r="42" spans="3:14">
      <c r="C42" s="186">
        <v>24</v>
      </c>
      <c r="D42" s="157" t="str">
        <f>VLOOKUP($G$17,CALENDÁRIO!$A$3:$AF$23,25,FALSE)</f>
        <v>DOMINGO</v>
      </c>
      <c r="E42" s="305"/>
      <c r="F42" s="305"/>
      <c r="G42" s="305"/>
      <c r="H42" s="306"/>
      <c r="I42" s="307"/>
      <c r="J42" s="306"/>
      <c r="K42" s="307"/>
      <c r="L42" s="306"/>
      <c r="M42" s="307"/>
      <c r="N42" s="154"/>
    </row>
    <row r="43" spans="3:14">
      <c r="C43" s="186">
        <v>25</v>
      </c>
      <c r="D43" s="157" t="str">
        <f>VLOOKUP($G$17,CALENDÁRIO!$A$3:$AF$23,26,FALSE)</f>
        <v>SEGUNDA</v>
      </c>
      <c r="E43" s="305" t="s">
        <v>140</v>
      </c>
      <c r="F43" s="305"/>
      <c r="G43" s="305"/>
      <c r="H43" s="306" t="s">
        <v>140</v>
      </c>
      <c r="I43" s="307"/>
      <c r="J43" s="306" t="s">
        <v>140</v>
      </c>
      <c r="K43" s="307"/>
      <c r="L43" s="306" t="s">
        <v>140</v>
      </c>
      <c r="M43" s="307"/>
      <c r="N43" s="154"/>
    </row>
    <row r="44" spans="3:14">
      <c r="C44" s="186">
        <v>26</v>
      </c>
      <c r="D44" s="157" t="str">
        <f>VLOOKUP($G$17,CALENDÁRIO!$A$3:$AF$23,27,FALSE)</f>
        <v>TERÇA</v>
      </c>
      <c r="E44" s="305" t="s">
        <v>58</v>
      </c>
      <c r="F44" s="305"/>
      <c r="G44" s="305"/>
      <c r="H44" s="306" t="s">
        <v>58</v>
      </c>
      <c r="I44" s="307"/>
      <c r="J44" s="306" t="s">
        <v>58</v>
      </c>
      <c r="K44" s="307"/>
      <c r="L44" s="306" t="s">
        <v>58</v>
      </c>
      <c r="M44" s="307"/>
      <c r="N44" s="154"/>
    </row>
    <row r="45" spans="3:14">
      <c r="C45" s="186">
        <v>27</v>
      </c>
      <c r="D45" s="157" t="str">
        <f>VLOOKUP($G$17,CALENDÁRIO!$A$3:$AF$23,28,FALSE)</f>
        <v>QUARTA</v>
      </c>
      <c r="E45" s="305" t="s">
        <v>64</v>
      </c>
      <c r="F45" s="305"/>
      <c r="G45" s="305"/>
      <c r="H45" s="306" t="s">
        <v>64</v>
      </c>
      <c r="I45" s="307"/>
      <c r="J45" s="306" t="s">
        <v>92</v>
      </c>
      <c r="K45" s="307"/>
      <c r="L45" s="306" t="s">
        <v>92</v>
      </c>
      <c r="M45" s="307"/>
      <c r="N45" s="154"/>
    </row>
    <row r="46" spans="3:14">
      <c r="C46" s="186">
        <v>28</v>
      </c>
      <c r="D46" s="157" t="str">
        <f>VLOOKUP($G$17,CALENDÁRIO!$A$3:$AF$23,29,FALSE)</f>
        <v>QUINTA</v>
      </c>
      <c r="E46" s="305" t="s">
        <v>150</v>
      </c>
      <c r="F46" s="305"/>
      <c r="G46" s="305"/>
      <c r="H46" s="306" t="s">
        <v>150</v>
      </c>
      <c r="I46" s="307"/>
      <c r="J46" s="306" t="s">
        <v>150</v>
      </c>
      <c r="K46" s="307"/>
      <c r="L46" s="306" t="s">
        <v>150</v>
      </c>
      <c r="M46" s="307"/>
      <c r="N46" s="154"/>
    </row>
    <row r="47" spans="3:14">
      <c r="C47" s="186">
        <v>29</v>
      </c>
      <c r="D47" s="157">
        <f>VLOOKUP($G$17,CALENDÁRIO!$A$3:$AF$23,30,FALSE)</f>
        <v>0</v>
      </c>
      <c r="E47" s="305"/>
      <c r="F47" s="305"/>
      <c r="G47" s="305"/>
      <c r="H47" s="306"/>
      <c r="I47" s="307"/>
      <c r="J47" s="306"/>
      <c r="K47" s="307"/>
      <c r="L47" s="306"/>
      <c r="M47" s="307"/>
      <c r="N47" s="154"/>
    </row>
    <row r="48" spans="3:14">
      <c r="C48" s="186">
        <v>30</v>
      </c>
      <c r="D48" s="157">
        <f>VLOOKUP($G$17,CALENDÁRIO!$A$3:$AF$23,31,FALSE)</f>
        <v>0</v>
      </c>
      <c r="E48" s="305"/>
      <c r="F48" s="305"/>
      <c r="G48" s="305"/>
      <c r="H48" s="306"/>
      <c r="I48" s="307"/>
      <c r="J48" s="306"/>
      <c r="K48" s="307"/>
      <c r="L48" s="306"/>
      <c r="M48" s="307"/>
      <c r="N48" s="154"/>
    </row>
    <row r="49" spans="3:14">
      <c r="C49" s="186">
        <v>31</v>
      </c>
      <c r="D49" s="157">
        <f>VLOOKUP($G$17,CALENDÁRIO!$A$3:$AF$23,32,FALSE)</f>
        <v>0</v>
      </c>
      <c r="E49" s="305"/>
      <c r="F49" s="305"/>
      <c r="G49" s="305"/>
      <c r="H49" s="306"/>
      <c r="I49" s="307"/>
      <c r="J49" s="306"/>
      <c r="K49" s="307"/>
      <c r="L49" s="306"/>
      <c r="M49" s="307"/>
      <c r="N49" s="154"/>
    </row>
    <row r="50" spans="3:14" ht="13.5" thickBot="1">
      <c r="C50" s="172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7"/>
    </row>
    <row r="51" spans="3:14" ht="14.25" thickTop="1" thickBot="1"/>
    <row r="52" spans="3:14" ht="13.5" thickTop="1">
      <c r="C52" s="148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50"/>
    </row>
    <row r="53" spans="3:14">
      <c r="C53" s="184"/>
      <c r="D53" s="308"/>
      <c r="E53" s="308"/>
      <c r="F53" s="308"/>
      <c r="G53" s="309">
        <f>'DIGITAÇÃO DE DADOS'!M15</f>
        <v>41334</v>
      </c>
      <c r="H53" s="310"/>
      <c r="I53" s="310"/>
      <c r="J53" s="310"/>
      <c r="K53" s="311"/>
      <c r="L53" s="155"/>
      <c r="M53" s="155"/>
      <c r="N53" s="154"/>
    </row>
    <row r="54" spans="3:14">
      <c r="C54" s="185" t="s">
        <v>237</v>
      </c>
      <c r="D54" s="169" t="s">
        <v>238</v>
      </c>
      <c r="E54" s="308" t="s">
        <v>246</v>
      </c>
      <c r="F54" s="308"/>
      <c r="G54" s="155"/>
      <c r="H54" s="308" t="s">
        <v>247</v>
      </c>
      <c r="I54" s="308"/>
      <c r="J54" s="308" t="s">
        <v>248</v>
      </c>
      <c r="K54" s="308"/>
      <c r="L54" s="308" t="s">
        <v>249</v>
      </c>
      <c r="M54" s="308"/>
      <c r="N54" s="154"/>
    </row>
    <row r="55" spans="3:14">
      <c r="C55" s="186">
        <v>1</v>
      </c>
      <c r="D55" s="157" t="str">
        <f>VLOOKUP($G$53,CALENDÁRIO!$A$3:$AF$23,2,FALSE)</f>
        <v>SEXTA</v>
      </c>
      <c r="E55" s="305" t="s">
        <v>152</v>
      </c>
      <c r="F55" s="305"/>
      <c r="G55" s="305"/>
      <c r="H55" s="306" t="s">
        <v>152</v>
      </c>
      <c r="I55" s="307"/>
      <c r="J55" s="306" t="s">
        <v>151</v>
      </c>
      <c r="K55" s="307"/>
      <c r="L55" s="306" t="s">
        <v>151</v>
      </c>
      <c r="M55" s="307"/>
      <c r="N55" s="154"/>
    </row>
    <row r="56" spans="3:14">
      <c r="C56" s="186">
        <v>2</v>
      </c>
      <c r="D56" s="157" t="str">
        <f>VLOOKUP($G$53,CALENDÁRIO!$A$3:$AF$23,3,FALSE)</f>
        <v>SABADO</v>
      </c>
      <c r="E56" s="305"/>
      <c r="F56" s="305"/>
      <c r="G56" s="305"/>
      <c r="H56" s="306"/>
      <c r="I56" s="307"/>
      <c r="J56" s="306"/>
      <c r="K56" s="307"/>
      <c r="L56" s="306"/>
      <c r="M56" s="307"/>
      <c r="N56" s="154"/>
    </row>
    <row r="57" spans="3:14">
      <c r="C57" s="186">
        <v>3</v>
      </c>
      <c r="D57" s="157" t="str">
        <f>VLOOKUP($G$53,CALENDÁRIO!$A$3:$AF$23,4,FALSE)</f>
        <v>DOMINGO</v>
      </c>
      <c r="E57" s="305"/>
      <c r="F57" s="305"/>
      <c r="G57" s="305"/>
      <c r="H57" s="306"/>
      <c r="I57" s="307"/>
      <c r="J57" s="306"/>
      <c r="K57" s="307"/>
      <c r="L57" s="306"/>
      <c r="M57" s="307"/>
      <c r="N57" s="154"/>
    </row>
    <row r="58" spans="3:14">
      <c r="C58" s="186">
        <v>4</v>
      </c>
      <c r="D58" s="157" t="str">
        <f>VLOOKUP($G$53,CALENDÁRIO!$A$3:$AF$23,5,FALSE)</f>
        <v>SEGUNDA</v>
      </c>
      <c r="E58" s="305" t="s">
        <v>140</v>
      </c>
      <c r="F58" s="305"/>
      <c r="G58" s="305"/>
      <c r="H58" s="306" t="s">
        <v>140</v>
      </c>
      <c r="I58" s="307"/>
      <c r="J58" s="306" t="s">
        <v>140</v>
      </c>
      <c r="K58" s="307"/>
      <c r="L58" s="306" t="s">
        <v>140</v>
      </c>
      <c r="M58" s="307"/>
      <c r="N58" s="154"/>
    </row>
    <row r="59" spans="3:14">
      <c r="C59" s="186">
        <v>5</v>
      </c>
      <c r="D59" s="157" t="str">
        <f>VLOOKUP($G$53,CALENDÁRIO!$A$3:$AF$23,6,FALSE)</f>
        <v>TERÇA</v>
      </c>
      <c r="E59" s="305" t="s">
        <v>58</v>
      </c>
      <c r="F59" s="305"/>
      <c r="G59" s="305"/>
      <c r="H59" s="306" t="s">
        <v>58</v>
      </c>
      <c r="I59" s="307"/>
      <c r="J59" s="306" t="s">
        <v>58</v>
      </c>
      <c r="K59" s="307"/>
      <c r="L59" s="306" t="s">
        <v>58</v>
      </c>
      <c r="M59" s="307"/>
      <c r="N59" s="154"/>
    </row>
    <row r="60" spans="3:14">
      <c r="C60" s="186">
        <v>6</v>
      </c>
      <c r="D60" s="157" t="str">
        <f>VLOOKUP($G$53,CALENDÁRIO!$A$3:$AF$23,7,FALSE)</f>
        <v>QUARTA</v>
      </c>
      <c r="E60" s="305" t="s">
        <v>64</v>
      </c>
      <c r="F60" s="305"/>
      <c r="G60" s="305"/>
      <c r="H60" s="306" t="s">
        <v>64</v>
      </c>
      <c r="I60" s="307"/>
      <c r="J60" s="306" t="s">
        <v>92</v>
      </c>
      <c r="K60" s="307"/>
      <c r="L60" s="306" t="s">
        <v>92</v>
      </c>
      <c r="M60" s="307"/>
      <c r="N60" s="154"/>
    </row>
    <row r="61" spans="3:14">
      <c r="C61" s="186">
        <v>7</v>
      </c>
      <c r="D61" s="157" t="str">
        <f>VLOOKUP($G$53,CALENDÁRIO!$A$3:$AF$23,8,FALSE)</f>
        <v>QUINTA</v>
      </c>
      <c r="E61" s="305" t="s">
        <v>150</v>
      </c>
      <c r="F61" s="305"/>
      <c r="G61" s="305"/>
      <c r="H61" s="306" t="s">
        <v>150</v>
      </c>
      <c r="I61" s="307"/>
      <c r="J61" s="306" t="s">
        <v>150</v>
      </c>
      <c r="K61" s="307"/>
      <c r="L61" s="306" t="s">
        <v>150</v>
      </c>
      <c r="M61" s="307"/>
      <c r="N61" s="154"/>
    </row>
    <row r="62" spans="3:14">
      <c r="C62" s="186">
        <v>8</v>
      </c>
      <c r="D62" s="157" t="str">
        <f>VLOOKUP($G$53,CALENDÁRIO!$A$3:$AF$23,9,FALSE)</f>
        <v>SEXTA</v>
      </c>
      <c r="E62" s="305" t="s">
        <v>152</v>
      </c>
      <c r="F62" s="305"/>
      <c r="G62" s="305"/>
      <c r="H62" s="306" t="s">
        <v>152</v>
      </c>
      <c r="I62" s="307"/>
      <c r="J62" s="306" t="s">
        <v>151</v>
      </c>
      <c r="K62" s="307"/>
      <c r="L62" s="306" t="s">
        <v>151</v>
      </c>
      <c r="M62" s="307"/>
      <c r="N62" s="154"/>
    </row>
    <row r="63" spans="3:14">
      <c r="C63" s="186">
        <v>9</v>
      </c>
      <c r="D63" s="157" t="str">
        <f>VLOOKUP($G$53,CALENDÁRIO!$A$3:$AF$23,10,FALSE)</f>
        <v>SABADO</v>
      </c>
      <c r="E63" s="305"/>
      <c r="F63" s="305"/>
      <c r="G63" s="305"/>
      <c r="H63" s="306"/>
      <c r="I63" s="307"/>
      <c r="J63" s="306"/>
      <c r="K63" s="307"/>
      <c r="L63" s="306"/>
      <c r="M63" s="307"/>
      <c r="N63" s="154"/>
    </row>
    <row r="64" spans="3:14">
      <c r="C64" s="186">
        <v>10</v>
      </c>
      <c r="D64" s="157" t="str">
        <f>VLOOKUP($G$53,CALENDÁRIO!$A$3:$AF$23,11,FALSE)</f>
        <v>DOMINGO</v>
      </c>
      <c r="E64" s="305"/>
      <c r="F64" s="305"/>
      <c r="G64" s="305"/>
      <c r="H64" s="306"/>
      <c r="I64" s="307"/>
      <c r="J64" s="306"/>
      <c r="K64" s="307"/>
      <c r="L64" s="306"/>
      <c r="M64" s="307"/>
      <c r="N64" s="154"/>
    </row>
    <row r="65" spans="3:14">
      <c r="C65" s="186">
        <v>11</v>
      </c>
      <c r="D65" s="157" t="str">
        <f>VLOOKUP($G$53,CALENDÁRIO!$A$3:$AF$23,12,FALSE)</f>
        <v>SEGUNDA</v>
      </c>
      <c r="E65" s="305" t="s">
        <v>140</v>
      </c>
      <c r="F65" s="305"/>
      <c r="G65" s="305"/>
      <c r="H65" s="306" t="s">
        <v>140</v>
      </c>
      <c r="I65" s="307"/>
      <c r="J65" s="306" t="s">
        <v>140</v>
      </c>
      <c r="K65" s="307"/>
      <c r="L65" s="306" t="s">
        <v>140</v>
      </c>
      <c r="M65" s="307"/>
      <c r="N65" s="154"/>
    </row>
    <row r="66" spans="3:14">
      <c r="C66" s="186">
        <v>12</v>
      </c>
      <c r="D66" s="157" t="str">
        <f>VLOOKUP($G$53,CALENDÁRIO!$A$3:$AF$23,13,FALSE)</f>
        <v>TERÇA</v>
      </c>
      <c r="E66" s="305" t="s">
        <v>58</v>
      </c>
      <c r="F66" s="305"/>
      <c r="G66" s="305"/>
      <c r="H66" s="306" t="s">
        <v>58</v>
      </c>
      <c r="I66" s="307"/>
      <c r="J66" s="306" t="s">
        <v>58</v>
      </c>
      <c r="K66" s="307"/>
      <c r="L66" s="306" t="s">
        <v>58</v>
      </c>
      <c r="M66" s="307"/>
      <c r="N66" s="154"/>
    </row>
    <row r="67" spans="3:14">
      <c r="C67" s="186">
        <v>13</v>
      </c>
      <c r="D67" s="157" t="str">
        <f>VLOOKUP($G$53,CALENDÁRIO!$A$3:$AF$23,14,FALSE)</f>
        <v>QUARTA</v>
      </c>
      <c r="E67" s="305" t="s">
        <v>64</v>
      </c>
      <c r="F67" s="305"/>
      <c r="G67" s="305"/>
      <c r="H67" s="306" t="s">
        <v>64</v>
      </c>
      <c r="I67" s="307"/>
      <c r="J67" s="306" t="s">
        <v>92</v>
      </c>
      <c r="K67" s="307"/>
      <c r="L67" s="306" t="s">
        <v>92</v>
      </c>
      <c r="M67" s="307"/>
      <c r="N67" s="154"/>
    </row>
    <row r="68" spans="3:14">
      <c r="C68" s="186">
        <v>14</v>
      </c>
      <c r="D68" s="157" t="str">
        <f>VLOOKUP($G$53,CALENDÁRIO!$A$3:$AF$23,15,FALSE)</f>
        <v>QUINTA</v>
      </c>
      <c r="E68" s="305" t="s">
        <v>150</v>
      </c>
      <c r="F68" s="305"/>
      <c r="G68" s="305"/>
      <c r="H68" s="306" t="s">
        <v>150</v>
      </c>
      <c r="I68" s="307"/>
      <c r="J68" s="306" t="s">
        <v>150</v>
      </c>
      <c r="K68" s="307"/>
      <c r="L68" s="306" t="s">
        <v>150</v>
      </c>
      <c r="M68" s="307"/>
      <c r="N68" s="154"/>
    </row>
    <row r="69" spans="3:14">
      <c r="C69" s="186">
        <v>15</v>
      </c>
      <c r="D69" s="157" t="str">
        <f>VLOOKUP($G$53,CALENDÁRIO!$A$3:$AF$23,16,FALSE)</f>
        <v>SEXTA</v>
      </c>
      <c r="E69" s="305" t="s">
        <v>152</v>
      </c>
      <c r="F69" s="305"/>
      <c r="G69" s="305"/>
      <c r="H69" s="306" t="s">
        <v>152</v>
      </c>
      <c r="I69" s="307"/>
      <c r="J69" s="306" t="s">
        <v>151</v>
      </c>
      <c r="K69" s="307"/>
      <c r="L69" s="306" t="s">
        <v>151</v>
      </c>
      <c r="M69" s="307"/>
      <c r="N69" s="154"/>
    </row>
    <row r="70" spans="3:14">
      <c r="C70" s="186">
        <v>16</v>
      </c>
      <c r="D70" s="157" t="str">
        <f>VLOOKUP($G$53,CALENDÁRIO!$A$3:$AF$23,17,FALSE)</f>
        <v>SABADO</v>
      </c>
      <c r="E70" s="305"/>
      <c r="F70" s="305"/>
      <c r="G70" s="305"/>
      <c r="H70" s="306"/>
      <c r="I70" s="307"/>
      <c r="J70" s="306"/>
      <c r="K70" s="307"/>
      <c r="L70" s="306"/>
      <c r="M70" s="307"/>
      <c r="N70" s="154"/>
    </row>
    <row r="71" spans="3:14">
      <c r="C71" s="186">
        <v>17</v>
      </c>
      <c r="D71" s="157" t="str">
        <f>VLOOKUP($G$53,CALENDÁRIO!$A$3:$AF$23,18,FALSE)</f>
        <v>DOMINGO</v>
      </c>
      <c r="E71" s="305"/>
      <c r="F71" s="305"/>
      <c r="G71" s="305"/>
      <c r="H71" s="306"/>
      <c r="I71" s="307"/>
      <c r="J71" s="306"/>
      <c r="K71" s="307"/>
      <c r="L71" s="306"/>
      <c r="M71" s="307"/>
      <c r="N71" s="154"/>
    </row>
    <row r="72" spans="3:14">
      <c r="C72" s="186">
        <v>18</v>
      </c>
      <c r="D72" s="157" t="str">
        <f>VLOOKUP($G$53,CALENDÁRIO!$A$3:$AF$23,19,FALSE)</f>
        <v>SEGUNDA</v>
      </c>
      <c r="E72" s="305" t="s">
        <v>140</v>
      </c>
      <c r="F72" s="305"/>
      <c r="G72" s="305"/>
      <c r="H72" s="306" t="s">
        <v>140</v>
      </c>
      <c r="I72" s="307"/>
      <c r="J72" s="306" t="s">
        <v>140</v>
      </c>
      <c r="K72" s="307"/>
      <c r="L72" s="306" t="s">
        <v>140</v>
      </c>
      <c r="M72" s="307"/>
      <c r="N72" s="154"/>
    </row>
    <row r="73" spans="3:14">
      <c r="C73" s="186">
        <v>19</v>
      </c>
      <c r="D73" s="157" t="str">
        <f>VLOOKUP($G$53,CALENDÁRIO!$A$3:$AF$23,20,FALSE)</f>
        <v>TERÇA</v>
      </c>
      <c r="E73" s="305" t="s">
        <v>58</v>
      </c>
      <c r="F73" s="305"/>
      <c r="G73" s="305"/>
      <c r="H73" s="306" t="s">
        <v>58</v>
      </c>
      <c r="I73" s="307"/>
      <c r="J73" s="306" t="s">
        <v>58</v>
      </c>
      <c r="K73" s="307"/>
      <c r="L73" s="306" t="s">
        <v>58</v>
      </c>
      <c r="M73" s="307"/>
      <c r="N73" s="154"/>
    </row>
    <row r="74" spans="3:14">
      <c r="C74" s="186">
        <v>20</v>
      </c>
      <c r="D74" s="157" t="str">
        <f>VLOOKUP($G$53,CALENDÁRIO!$A$3:$AF$23,21,FALSE)</f>
        <v>QUARTA</v>
      </c>
      <c r="E74" s="305" t="s">
        <v>64</v>
      </c>
      <c r="F74" s="305"/>
      <c r="G74" s="305"/>
      <c r="H74" s="306" t="s">
        <v>64</v>
      </c>
      <c r="I74" s="307"/>
      <c r="J74" s="306" t="s">
        <v>92</v>
      </c>
      <c r="K74" s="307"/>
      <c r="L74" s="306" t="s">
        <v>92</v>
      </c>
      <c r="M74" s="307"/>
      <c r="N74" s="154"/>
    </row>
    <row r="75" spans="3:14">
      <c r="C75" s="186">
        <v>21</v>
      </c>
      <c r="D75" s="157" t="str">
        <f>VLOOKUP($G$53,CALENDÁRIO!$A$3:$AF$23,22,FALSE)</f>
        <v>QUINTA</v>
      </c>
      <c r="E75" s="305" t="s">
        <v>150</v>
      </c>
      <c r="F75" s="305"/>
      <c r="G75" s="305"/>
      <c r="H75" s="306" t="s">
        <v>150</v>
      </c>
      <c r="I75" s="307"/>
      <c r="J75" s="306" t="s">
        <v>150</v>
      </c>
      <c r="K75" s="307"/>
      <c r="L75" s="306" t="s">
        <v>150</v>
      </c>
      <c r="M75" s="307"/>
      <c r="N75" s="154"/>
    </row>
    <row r="76" spans="3:14">
      <c r="C76" s="186">
        <v>22</v>
      </c>
      <c r="D76" s="157" t="str">
        <f>VLOOKUP($G$53,CALENDÁRIO!$A$3:$AF$23,23,FALSE)</f>
        <v>SEXTA</v>
      </c>
      <c r="E76" s="305" t="s">
        <v>152</v>
      </c>
      <c r="F76" s="305"/>
      <c r="G76" s="305"/>
      <c r="H76" s="306" t="s">
        <v>152</v>
      </c>
      <c r="I76" s="307"/>
      <c r="J76" s="306" t="s">
        <v>151</v>
      </c>
      <c r="K76" s="307"/>
      <c r="L76" s="306" t="s">
        <v>151</v>
      </c>
      <c r="M76" s="307"/>
      <c r="N76" s="154"/>
    </row>
    <row r="77" spans="3:14">
      <c r="C77" s="186">
        <v>23</v>
      </c>
      <c r="D77" s="157" t="str">
        <f>VLOOKUP($G$53,CALENDÁRIO!$A$3:$AF$23,24,FALSE)</f>
        <v>SABADO</v>
      </c>
      <c r="E77" s="305"/>
      <c r="F77" s="305"/>
      <c r="G77" s="305"/>
      <c r="H77" s="306"/>
      <c r="I77" s="307"/>
      <c r="J77" s="306"/>
      <c r="K77" s="307"/>
      <c r="L77" s="306"/>
      <c r="M77" s="307"/>
      <c r="N77" s="154"/>
    </row>
    <row r="78" spans="3:14">
      <c r="C78" s="186">
        <v>24</v>
      </c>
      <c r="D78" s="157" t="str">
        <f>VLOOKUP($G$53,CALENDÁRIO!$A$3:$AF$23,25,FALSE)</f>
        <v>DOMINGO</v>
      </c>
      <c r="E78" s="305"/>
      <c r="F78" s="305"/>
      <c r="G78" s="305"/>
      <c r="H78" s="306"/>
      <c r="I78" s="307"/>
      <c r="J78" s="306"/>
      <c r="K78" s="307"/>
      <c r="L78" s="306"/>
      <c r="M78" s="307"/>
      <c r="N78" s="154"/>
    </row>
    <row r="79" spans="3:14">
      <c r="C79" s="186">
        <v>25</v>
      </c>
      <c r="D79" s="157" t="str">
        <f>VLOOKUP($G$53,CALENDÁRIO!$A$3:$AF$23,26,FALSE)</f>
        <v>SEGUNDA</v>
      </c>
      <c r="E79" s="305" t="s">
        <v>140</v>
      </c>
      <c r="F79" s="305"/>
      <c r="G79" s="305"/>
      <c r="H79" s="306" t="s">
        <v>140</v>
      </c>
      <c r="I79" s="307"/>
      <c r="J79" s="306" t="s">
        <v>140</v>
      </c>
      <c r="K79" s="307"/>
      <c r="L79" s="306" t="s">
        <v>140</v>
      </c>
      <c r="M79" s="307"/>
      <c r="N79" s="154"/>
    </row>
    <row r="80" spans="3:14">
      <c r="C80" s="186">
        <v>26</v>
      </c>
      <c r="D80" s="157" t="str">
        <f>VLOOKUP($G$53,CALENDÁRIO!$A$3:$AF$23,27,FALSE)</f>
        <v>TERÇA</v>
      </c>
      <c r="E80" s="305" t="s">
        <v>58</v>
      </c>
      <c r="F80" s="305"/>
      <c r="G80" s="305"/>
      <c r="H80" s="306" t="s">
        <v>58</v>
      </c>
      <c r="I80" s="307"/>
      <c r="J80" s="306" t="s">
        <v>58</v>
      </c>
      <c r="K80" s="307"/>
      <c r="L80" s="306" t="s">
        <v>58</v>
      </c>
      <c r="M80" s="307"/>
      <c r="N80" s="154"/>
    </row>
    <row r="81" spans="3:14">
      <c r="C81" s="186">
        <v>27</v>
      </c>
      <c r="D81" s="157" t="str">
        <f>VLOOKUP($G$53,CALENDÁRIO!$A$3:$AF$23,28,FALSE)</f>
        <v>QUARTA</v>
      </c>
      <c r="E81" s="305" t="s">
        <v>64</v>
      </c>
      <c r="F81" s="305"/>
      <c r="G81" s="305"/>
      <c r="H81" s="306" t="s">
        <v>64</v>
      </c>
      <c r="I81" s="307"/>
      <c r="J81" s="306" t="s">
        <v>92</v>
      </c>
      <c r="K81" s="307"/>
      <c r="L81" s="306" t="s">
        <v>92</v>
      </c>
      <c r="M81" s="307"/>
      <c r="N81" s="154"/>
    </row>
    <row r="82" spans="3:14">
      <c r="C82" s="186">
        <v>28</v>
      </c>
      <c r="D82" s="157" t="str">
        <f>VLOOKUP($G$53,CALENDÁRIO!$A$3:$AF$23,29,FALSE)</f>
        <v>QUINTA</v>
      </c>
      <c r="E82" s="305" t="s">
        <v>150</v>
      </c>
      <c r="F82" s="305"/>
      <c r="G82" s="305"/>
      <c r="H82" s="306" t="s">
        <v>150</v>
      </c>
      <c r="I82" s="307"/>
      <c r="J82" s="306" t="s">
        <v>150</v>
      </c>
      <c r="K82" s="307"/>
      <c r="L82" s="306" t="s">
        <v>150</v>
      </c>
      <c r="M82" s="307"/>
      <c r="N82" s="154"/>
    </row>
    <row r="83" spans="3:14">
      <c r="C83" s="186">
        <v>29</v>
      </c>
      <c r="D83" s="157" t="str">
        <f>VLOOKUP($G$53,CALENDÁRIO!$A$3:$AF$23,30,FALSE)</f>
        <v>FERIADO</v>
      </c>
      <c r="E83" s="305" t="s">
        <v>263</v>
      </c>
      <c r="F83" s="305"/>
      <c r="G83" s="305"/>
      <c r="H83" s="306" t="s">
        <v>263</v>
      </c>
      <c r="I83" s="307"/>
      <c r="J83" s="306" t="s">
        <v>263</v>
      </c>
      <c r="K83" s="307"/>
      <c r="L83" s="306" t="s">
        <v>263</v>
      </c>
      <c r="M83" s="307"/>
      <c r="N83" s="154"/>
    </row>
    <row r="84" spans="3:14">
      <c r="C84" s="186">
        <v>30</v>
      </c>
      <c r="D84" s="157" t="str">
        <f>VLOOKUP($G$53,CALENDÁRIO!$A$3:$AF$23,31,FALSE)</f>
        <v>SABADO</v>
      </c>
      <c r="E84" s="305"/>
      <c r="F84" s="305"/>
      <c r="G84" s="305"/>
      <c r="H84" s="306"/>
      <c r="I84" s="307"/>
      <c r="J84" s="306"/>
      <c r="K84" s="307"/>
      <c r="L84" s="306"/>
      <c r="M84" s="307"/>
      <c r="N84" s="154"/>
    </row>
    <row r="85" spans="3:14">
      <c r="C85" s="186">
        <v>31</v>
      </c>
      <c r="D85" s="157" t="str">
        <f>VLOOKUP($G$53,CALENDÁRIO!$A$3:$AF$23,32,FALSE)</f>
        <v>DOMINGO</v>
      </c>
      <c r="E85" s="305"/>
      <c r="F85" s="305"/>
      <c r="G85" s="305"/>
      <c r="H85" s="306"/>
      <c r="I85" s="307"/>
      <c r="J85" s="306"/>
      <c r="K85" s="307"/>
      <c r="L85" s="306"/>
      <c r="M85" s="307"/>
      <c r="N85" s="154"/>
    </row>
    <row r="86" spans="3:14" ht="13.5" thickBot="1">
      <c r="C86" s="172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7"/>
    </row>
    <row r="87" spans="3:14" ht="14.25" thickTop="1" thickBot="1"/>
    <row r="88" spans="3:14" ht="13.5" thickTop="1">
      <c r="C88" s="148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50"/>
    </row>
    <row r="89" spans="3:14">
      <c r="C89" s="184"/>
      <c r="D89" s="308"/>
      <c r="E89" s="308"/>
      <c r="F89" s="308"/>
      <c r="G89" s="309">
        <f>'DIGITAÇÃO DE DADOS'!M16</f>
        <v>41365</v>
      </c>
      <c r="H89" s="310"/>
      <c r="I89" s="310"/>
      <c r="J89" s="310"/>
      <c r="K89" s="311"/>
      <c r="L89" s="155"/>
      <c r="M89" s="155"/>
      <c r="N89" s="154"/>
    </row>
    <row r="90" spans="3:14">
      <c r="C90" s="185" t="s">
        <v>237</v>
      </c>
      <c r="D90" s="169" t="s">
        <v>238</v>
      </c>
      <c r="E90" s="308" t="s">
        <v>246</v>
      </c>
      <c r="F90" s="308"/>
      <c r="G90" s="155"/>
      <c r="H90" s="308" t="s">
        <v>247</v>
      </c>
      <c r="I90" s="308"/>
      <c r="J90" s="308" t="s">
        <v>248</v>
      </c>
      <c r="K90" s="308"/>
      <c r="L90" s="308" t="s">
        <v>249</v>
      </c>
      <c r="M90" s="308"/>
      <c r="N90" s="154"/>
    </row>
    <row r="91" spans="3:14">
      <c r="C91" s="186">
        <v>1</v>
      </c>
      <c r="D91" s="157" t="str">
        <f>VLOOKUP($G$89,CALENDÁRIO!$A$3:$AF$23,2,FALSE)</f>
        <v>SEGUNDA</v>
      </c>
      <c r="E91" s="305" t="s">
        <v>140</v>
      </c>
      <c r="F91" s="305"/>
      <c r="G91" s="305"/>
      <c r="H91" s="306" t="s">
        <v>140</v>
      </c>
      <c r="I91" s="307"/>
      <c r="J91" s="306" t="s">
        <v>140</v>
      </c>
      <c r="K91" s="307"/>
      <c r="L91" s="306" t="s">
        <v>140</v>
      </c>
      <c r="M91" s="307"/>
      <c r="N91" s="154"/>
    </row>
    <row r="92" spans="3:14">
      <c r="C92" s="186">
        <v>2</v>
      </c>
      <c r="D92" s="157" t="str">
        <f>VLOOKUP($G$89,CALENDÁRIO!$A$3:$AF$23,3,FALSE)</f>
        <v>TERÇA</v>
      </c>
      <c r="E92" s="305" t="s">
        <v>58</v>
      </c>
      <c r="F92" s="305"/>
      <c r="G92" s="305"/>
      <c r="H92" s="306" t="s">
        <v>58</v>
      </c>
      <c r="I92" s="307"/>
      <c r="J92" s="306" t="s">
        <v>58</v>
      </c>
      <c r="K92" s="307"/>
      <c r="L92" s="306" t="s">
        <v>58</v>
      </c>
      <c r="M92" s="307"/>
      <c r="N92" s="154"/>
    </row>
    <row r="93" spans="3:14">
      <c r="C93" s="186">
        <v>3</v>
      </c>
      <c r="D93" s="157" t="str">
        <f>VLOOKUP($G$89,CALENDÁRIO!$A$3:$AF$23,4,FALSE)</f>
        <v>QUARTA</v>
      </c>
      <c r="E93" s="305" t="s">
        <v>64</v>
      </c>
      <c r="F93" s="305"/>
      <c r="G93" s="305"/>
      <c r="H93" s="306" t="s">
        <v>64</v>
      </c>
      <c r="I93" s="307"/>
      <c r="J93" s="306" t="s">
        <v>92</v>
      </c>
      <c r="K93" s="307"/>
      <c r="L93" s="306" t="s">
        <v>92</v>
      </c>
      <c r="M93" s="307"/>
      <c r="N93" s="154"/>
    </row>
    <row r="94" spans="3:14">
      <c r="C94" s="186">
        <v>4</v>
      </c>
      <c r="D94" s="157" t="str">
        <f>VLOOKUP($G$89,CALENDÁRIO!$A$3:$AF$23,5,FALSE)</f>
        <v>QUINTA</v>
      </c>
      <c r="E94" s="305" t="s">
        <v>150</v>
      </c>
      <c r="F94" s="305"/>
      <c r="G94" s="305"/>
      <c r="H94" s="306" t="s">
        <v>150</v>
      </c>
      <c r="I94" s="307"/>
      <c r="J94" s="306" t="s">
        <v>150</v>
      </c>
      <c r="K94" s="307"/>
      <c r="L94" s="306" t="s">
        <v>150</v>
      </c>
      <c r="M94" s="307"/>
      <c r="N94" s="154"/>
    </row>
    <row r="95" spans="3:14">
      <c r="C95" s="186">
        <v>5</v>
      </c>
      <c r="D95" s="157" t="str">
        <f>VLOOKUP($G$89,CALENDÁRIO!$A$3:$AF$23,6,FALSE)</f>
        <v>SEXTA</v>
      </c>
      <c r="E95" s="305" t="s">
        <v>152</v>
      </c>
      <c r="F95" s="305"/>
      <c r="G95" s="305"/>
      <c r="H95" s="306" t="s">
        <v>152</v>
      </c>
      <c r="I95" s="307"/>
      <c r="J95" s="306" t="s">
        <v>151</v>
      </c>
      <c r="K95" s="307"/>
      <c r="L95" s="306" t="s">
        <v>151</v>
      </c>
      <c r="M95" s="307"/>
      <c r="N95" s="154"/>
    </row>
    <row r="96" spans="3:14">
      <c r="C96" s="186">
        <v>6</v>
      </c>
      <c r="D96" s="157" t="str">
        <f>VLOOKUP($G$89,CALENDÁRIO!$A$3:$AF$23,7,FALSE)</f>
        <v>SABADO</v>
      </c>
      <c r="E96" s="305"/>
      <c r="F96" s="305"/>
      <c r="G96" s="305"/>
      <c r="H96" s="306"/>
      <c r="I96" s="307"/>
      <c r="J96" s="306"/>
      <c r="K96" s="307"/>
      <c r="L96" s="306"/>
      <c r="M96" s="307"/>
      <c r="N96" s="154"/>
    </row>
    <row r="97" spans="3:14">
      <c r="C97" s="186">
        <v>7</v>
      </c>
      <c r="D97" s="157" t="str">
        <f>VLOOKUP($G$89,CALENDÁRIO!$A$3:$AF$23,8,FALSE)</f>
        <v>DOMINGO</v>
      </c>
      <c r="E97" s="305"/>
      <c r="F97" s="305"/>
      <c r="G97" s="305"/>
      <c r="H97" s="306"/>
      <c r="I97" s="307"/>
      <c r="J97" s="306"/>
      <c r="K97" s="307"/>
      <c r="L97" s="306"/>
      <c r="M97" s="307"/>
      <c r="N97" s="154"/>
    </row>
    <row r="98" spans="3:14">
      <c r="C98" s="186">
        <v>8</v>
      </c>
      <c r="D98" s="157" t="str">
        <f>VLOOKUP($G$89,CALENDÁRIO!$A$3:$AF$23,9,FALSE)</f>
        <v>SEGUNDA</v>
      </c>
      <c r="E98" s="305" t="s">
        <v>140</v>
      </c>
      <c r="F98" s="305"/>
      <c r="G98" s="305"/>
      <c r="H98" s="306" t="s">
        <v>140</v>
      </c>
      <c r="I98" s="307"/>
      <c r="J98" s="306" t="s">
        <v>140</v>
      </c>
      <c r="K98" s="307"/>
      <c r="L98" s="306" t="s">
        <v>140</v>
      </c>
      <c r="M98" s="307"/>
      <c r="N98" s="154"/>
    </row>
    <row r="99" spans="3:14">
      <c r="C99" s="186">
        <v>9</v>
      </c>
      <c r="D99" s="157" t="str">
        <f>VLOOKUP($G$89,CALENDÁRIO!$A$3:$AF$23,10,FALSE)</f>
        <v>TERÇA</v>
      </c>
      <c r="E99" s="305" t="s">
        <v>58</v>
      </c>
      <c r="F99" s="305"/>
      <c r="G99" s="305"/>
      <c r="H99" s="306" t="s">
        <v>58</v>
      </c>
      <c r="I99" s="307"/>
      <c r="J99" s="306" t="s">
        <v>58</v>
      </c>
      <c r="K99" s="307"/>
      <c r="L99" s="306" t="s">
        <v>58</v>
      </c>
      <c r="M99" s="307"/>
      <c r="N99" s="154"/>
    </row>
    <row r="100" spans="3:14">
      <c r="C100" s="186">
        <v>10</v>
      </c>
      <c r="D100" s="157" t="str">
        <f>VLOOKUP($G$89,CALENDÁRIO!$A$3:$AF$23,11,FALSE)</f>
        <v>QUARTA</v>
      </c>
      <c r="E100" s="305" t="s">
        <v>64</v>
      </c>
      <c r="F100" s="305"/>
      <c r="G100" s="305"/>
      <c r="H100" s="306" t="s">
        <v>64</v>
      </c>
      <c r="I100" s="307"/>
      <c r="J100" s="306" t="s">
        <v>92</v>
      </c>
      <c r="K100" s="307"/>
      <c r="L100" s="306" t="s">
        <v>92</v>
      </c>
      <c r="M100" s="307"/>
      <c r="N100" s="154"/>
    </row>
    <row r="101" spans="3:14">
      <c r="C101" s="186">
        <v>11</v>
      </c>
      <c r="D101" s="157" t="str">
        <f>VLOOKUP($G$89,CALENDÁRIO!$A$3:$AF$23,12,FALSE)</f>
        <v>QUINTA</v>
      </c>
      <c r="E101" s="305" t="s">
        <v>150</v>
      </c>
      <c r="F101" s="305"/>
      <c r="G101" s="305"/>
      <c r="H101" s="306" t="s">
        <v>150</v>
      </c>
      <c r="I101" s="307"/>
      <c r="J101" s="306" t="s">
        <v>150</v>
      </c>
      <c r="K101" s="307"/>
      <c r="L101" s="306" t="s">
        <v>150</v>
      </c>
      <c r="M101" s="307"/>
      <c r="N101" s="154"/>
    </row>
    <row r="102" spans="3:14">
      <c r="C102" s="186">
        <v>12</v>
      </c>
      <c r="D102" s="157" t="str">
        <f>VLOOKUP($G$89,CALENDÁRIO!$A$3:$AF$23,13,FALSE)</f>
        <v>SEXTA</v>
      </c>
      <c r="E102" s="305" t="s">
        <v>152</v>
      </c>
      <c r="F102" s="305"/>
      <c r="G102" s="305"/>
      <c r="H102" s="306" t="s">
        <v>152</v>
      </c>
      <c r="I102" s="307"/>
      <c r="J102" s="306" t="s">
        <v>151</v>
      </c>
      <c r="K102" s="307"/>
      <c r="L102" s="306" t="s">
        <v>151</v>
      </c>
      <c r="M102" s="307"/>
      <c r="N102" s="154"/>
    </row>
    <row r="103" spans="3:14">
      <c r="C103" s="186">
        <v>13</v>
      </c>
      <c r="D103" s="157" t="str">
        <f>VLOOKUP($G$89,CALENDÁRIO!$A$3:$AF$23,14,FALSE)</f>
        <v>SABADO</v>
      </c>
      <c r="E103" s="305"/>
      <c r="F103" s="305"/>
      <c r="G103" s="305"/>
      <c r="H103" s="306"/>
      <c r="I103" s="307"/>
      <c r="J103" s="306"/>
      <c r="K103" s="307"/>
      <c r="L103" s="306"/>
      <c r="M103" s="307"/>
      <c r="N103" s="154"/>
    </row>
    <row r="104" spans="3:14">
      <c r="C104" s="186">
        <v>14</v>
      </c>
      <c r="D104" s="157" t="str">
        <f>VLOOKUP($G$89,CALENDÁRIO!$A$3:$AF$23,15,FALSE)</f>
        <v>DOMINGO</v>
      </c>
      <c r="E104" s="305"/>
      <c r="F104" s="305"/>
      <c r="G104" s="305"/>
      <c r="H104" s="306"/>
      <c r="I104" s="307"/>
      <c r="J104" s="306"/>
      <c r="K104" s="307"/>
      <c r="L104" s="306"/>
      <c r="M104" s="307"/>
      <c r="N104" s="154"/>
    </row>
    <row r="105" spans="3:14">
      <c r="C105" s="186">
        <v>15</v>
      </c>
      <c r="D105" s="157" t="str">
        <f>VLOOKUP($G$89,CALENDÁRIO!$A$3:$AF$23,16,FALSE)</f>
        <v>SEGUNDA</v>
      </c>
      <c r="E105" s="305" t="s">
        <v>140</v>
      </c>
      <c r="F105" s="305"/>
      <c r="G105" s="305"/>
      <c r="H105" s="306" t="s">
        <v>140</v>
      </c>
      <c r="I105" s="307"/>
      <c r="J105" s="306" t="s">
        <v>140</v>
      </c>
      <c r="K105" s="307"/>
      <c r="L105" s="306" t="s">
        <v>140</v>
      </c>
      <c r="M105" s="307"/>
      <c r="N105" s="154"/>
    </row>
    <row r="106" spans="3:14">
      <c r="C106" s="186">
        <v>16</v>
      </c>
      <c r="D106" s="157" t="str">
        <f>VLOOKUP($G$89,CALENDÁRIO!$A$3:$AF$23,17,FALSE)</f>
        <v>TERÇA</v>
      </c>
      <c r="E106" s="305" t="s">
        <v>58</v>
      </c>
      <c r="F106" s="305"/>
      <c r="G106" s="305"/>
      <c r="H106" s="306" t="s">
        <v>58</v>
      </c>
      <c r="I106" s="307"/>
      <c r="J106" s="306" t="s">
        <v>58</v>
      </c>
      <c r="K106" s="307"/>
      <c r="L106" s="306" t="s">
        <v>58</v>
      </c>
      <c r="M106" s="307"/>
      <c r="N106" s="154"/>
    </row>
    <row r="107" spans="3:14">
      <c r="C107" s="186">
        <v>17</v>
      </c>
      <c r="D107" s="157" t="str">
        <f>VLOOKUP($G$89,CALENDÁRIO!$A$3:$AF$23,18,FALSE)</f>
        <v>QUARTA</v>
      </c>
      <c r="E107" s="305" t="s">
        <v>64</v>
      </c>
      <c r="F107" s="305"/>
      <c r="G107" s="305"/>
      <c r="H107" s="306" t="s">
        <v>64</v>
      </c>
      <c r="I107" s="307"/>
      <c r="J107" s="306" t="s">
        <v>92</v>
      </c>
      <c r="K107" s="307"/>
      <c r="L107" s="306" t="s">
        <v>92</v>
      </c>
      <c r="M107" s="307"/>
      <c r="N107" s="154"/>
    </row>
    <row r="108" spans="3:14">
      <c r="C108" s="186">
        <v>18</v>
      </c>
      <c r="D108" s="157" t="str">
        <f>VLOOKUP($G$89,CALENDÁRIO!$A$3:$AF$23,19,FALSE)</f>
        <v>QUINTA</v>
      </c>
      <c r="E108" s="305" t="s">
        <v>150</v>
      </c>
      <c r="F108" s="305"/>
      <c r="G108" s="305"/>
      <c r="H108" s="306" t="s">
        <v>150</v>
      </c>
      <c r="I108" s="307"/>
      <c r="J108" s="306" t="s">
        <v>150</v>
      </c>
      <c r="K108" s="307"/>
      <c r="L108" s="306" t="s">
        <v>150</v>
      </c>
      <c r="M108" s="307"/>
      <c r="N108" s="154"/>
    </row>
    <row r="109" spans="3:14">
      <c r="C109" s="186">
        <v>19</v>
      </c>
      <c r="D109" s="157" t="str">
        <f>VLOOKUP($G$89,CALENDÁRIO!$A$3:$AF$23,20,FALSE)</f>
        <v>SEXTA</v>
      </c>
      <c r="E109" s="305" t="s">
        <v>152</v>
      </c>
      <c r="F109" s="305"/>
      <c r="G109" s="305"/>
      <c r="H109" s="306" t="s">
        <v>152</v>
      </c>
      <c r="I109" s="307"/>
      <c r="J109" s="306" t="s">
        <v>151</v>
      </c>
      <c r="K109" s="307"/>
      <c r="L109" s="306" t="s">
        <v>151</v>
      </c>
      <c r="M109" s="307"/>
      <c r="N109" s="154"/>
    </row>
    <row r="110" spans="3:14">
      <c r="C110" s="186">
        <v>20</v>
      </c>
      <c r="D110" s="157" t="str">
        <f>VLOOKUP($G$89,CALENDÁRIO!$A$3:$AF$23,21,FALSE)</f>
        <v>SABADO</v>
      </c>
      <c r="E110" s="305"/>
      <c r="F110" s="305"/>
      <c r="G110" s="305"/>
      <c r="H110" s="306"/>
      <c r="I110" s="307"/>
      <c r="J110" s="306"/>
      <c r="K110" s="307"/>
      <c r="L110" s="306"/>
      <c r="M110" s="307"/>
      <c r="N110" s="154"/>
    </row>
    <row r="111" spans="3:14">
      <c r="C111" s="186">
        <v>21</v>
      </c>
      <c r="D111" s="157" t="str">
        <f>VLOOKUP($G$89,CALENDÁRIO!$A$3:$AF$23,22,FALSE)</f>
        <v>DOMINGO</v>
      </c>
      <c r="E111" s="305"/>
      <c r="F111" s="305"/>
      <c r="G111" s="305"/>
      <c r="H111" s="306"/>
      <c r="I111" s="307"/>
      <c r="J111" s="306"/>
      <c r="K111" s="307"/>
      <c r="L111" s="306"/>
      <c r="M111" s="307"/>
      <c r="N111" s="154"/>
    </row>
    <row r="112" spans="3:14">
      <c r="C112" s="186">
        <v>22</v>
      </c>
      <c r="D112" s="157" t="str">
        <f>VLOOKUP($G$89,CALENDÁRIO!$A$3:$AF$23,23,FALSE)</f>
        <v>SEGUNDA</v>
      </c>
      <c r="E112" s="305" t="s">
        <v>140</v>
      </c>
      <c r="F112" s="305"/>
      <c r="G112" s="305"/>
      <c r="H112" s="306" t="s">
        <v>140</v>
      </c>
      <c r="I112" s="307"/>
      <c r="J112" s="306" t="s">
        <v>140</v>
      </c>
      <c r="K112" s="307"/>
      <c r="L112" s="306" t="s">
        <v>140</v>
      </c>
      <c r="M112" s="307"/>
      <c r="N112" s="154"/>
    </row>
    <row r="113" spans="3:14">
      <c r="C113" s="186">
        <v>23</v>
      </c>
      <c r="D113" s="157" t="str">
        <f>VLOOKUP($G$89,CALENDÁRIO!$A$3:$AF$23,24,FALSE)</f>
        <v>TERÇA</v>
      </c>
      <c r="E113" s="305" t="s">
        <v>58</v>
      </c>
      <c r="F113" s="305"/>
      <c r="G113" s="305"/>
      <c r="H113" s="306" t="s">
        <v>58</v>
      </c>
      <c r="I113" s="307"/>
      <c r="J113" s="306" t="s">
        <v>58</v>
      </c>
      <c r="K113" s="307"/>
      <c r="L113" s="306" t="s">
        <v>58</v>
      </c>
      <c r="M113" s="307"/>
      <c r="N113" s="154"/>
    </row>
    <row r="114" spans="3:14">
      <c r="C114" s="186">
        <v>24</v>
      </c>
      <c r="D114" s="157" t="str">
        <f>VLOOKUP($G$89,CALENDÁRIO!$A$3:$AF$23,25,FALSE)</f>
        <v>QUARTA</v>
      </c>
      <c r="E114" s="305" t="s">
        <v>64</v>
      </c>
      <c r="F114" s="305"/>
      <c r="G114" s="305"/>
      <c r="H114" s="306" t="s">
        <v>64</v>
      </c>
      <c r="I114" s="307"/>
      <c r="J114" s="306" t="s">
        <v>92</v>
      </c>
      <c r="K114" s="307"/>
      <c r="L114" s="306" t="s">
        <v>92</v>
      </c>
      <c r="M114" s="307"/>
      <c r="N114" s="154"/>
    </row>
    <row r="115" spans="3:14">
      <c r="C115" s="186">
        <v>25</v>
      </c>
      <c r="D115" s="157" t="str">
        <f>VLOOKUP($G$89,CALENDÁRIO!$A$3:$AF$23,26,FALSE)</f>
        <v>QUINTA</v>
      </c>
      <c r="E115" s="305" t="s">
        <v>150</v>
      </c>
      <c r="F115" s="305"/>
      <c r="G115" s="305"/>
      <c r="H115" s="306" t="s">
        <v>150</v>
      </c>
      <c r="I115" s="307"/>
      <c r="J115" s="306" t="s">
        <v>150</v>
      </c>
      <c r="K115" s="307"/>
      <c r="L115" s="306" t="s">
        <v>150</v>
      </c>
      <c r="M115" s="307"/>
      <c r="N115" s="154"/>
    </row>
    <row r="116" spans="3:14">
      <c r="C116" s="186">
        <v>26</v>
      </c>
      <c r="D116" s="157" t="str">
        <f>VLOOKUP($G$89,CALENDÁRIO!$A$3:$AF$23,27,FALSE)</f>
        <v>SEXTA</v>
      </c>
      <c r="E116" s="305" t="s">
        <v>152</v>
      </c>
      <c r="F116" s="305"/>
      <c r="G116" s="305"/>
      <c r="H116" s="306" t="s">
        <v>152</v>
      </c>
      <c r="I116" s="307"/>
      <c r="J116" s="306" t="s">
        <v>151</v>
      </c>
      <c r="K116" s="307"/>
      <c r="L116" s="306" t="s">
        <v>151</v>
      </c>
      <c r="M116" s="307"/>
      <c r="N116" s="154"/>
    </row>
    <row r="117" spans="3:14">
      <c r="C117" s="186">
        <v>27</v>
      </c>
      <c r="D117" s="157" t="str">
        <f>VLOOKUP($G$89,CALENDÁRIO!$A$3:$AF$23,28,FALSE)</f>
        <v>SABADO</v>
      </c>
      <c r="E117" s="305"/>
      <c r="F117" s="305"/>
      <c r="G117" s="305"/>
      <c r="H117" s="306"/>
      <c r="I117" s="307"/>
      <c r="J117" s="306"/>
      <c r="K117" s="307"/>
      <c r="L117" s="306"/>
      <c r="M117" s="307"/>
      <c r="N117" s="154"/>
    </row>
    <row r="118" spans="3:14">
      <c r="C118" s="186">
        <v>28</v>
      </c>
      <c r="D118" s="157" t="str">
        <f>VLOOKUP($G$89,CALENDÁRIO!$A$3:$AF$23,29,FALSE)</f>
        <v>DOMINGO</v>
      </c>
      <c r="E118" s="305"/>
      <c r="F118" s="305"/>
      <c r="G118" s="305"/>
      <c r="H118" s="306"/>
      <c r="I118" s="307"/>
      <c r="J118" s="306"/>
      <c r="K118" s="307"/>
      <c r="L118" s="306"/>
      <c r="M118" s="307"/>
      <c r="N118" s="154"/>
    </row>
    <row r="119" spans="3:14">
      <c r="C119" s="186">
        <v>29</v>
      </c>
      <c r="D119" s="157" t="str">
        <f>VLOOKUP($G$89,CALENDÁRIO!$A$3:$AF$23,30,FALSE)</f>
        <v>SEGUNDA</v>
      </c>
      <c r="E119" s="305" t="s">
        <v>140</v>
      </c>
      <c r="F119" s="305"/>
      <c r="G119" s="305"/>
      <c r="H119" s="306" t="s">
        <v>140</v>
      </c>
      <c r="I119" s="307"/>
      <c r="J119" s="306" t="s">
        <v>140</v>
      </c>
      <c r="K119" s="307"/>
      <c r="L119" s="306" t="s">
        <v>140</v>
      </c>
      <c r="M119" s="307"/>
      <c r="N119" s="154"/>
    </row>
    <row r="120" spans="3:14">
      <c r="C120" s="186">
        <v>30</v>
      </c>
      <c r="D120" s="157" t="str">
        <f>VLOOKUP($G$89,CALENDÁRIO!$A$3:$AF$23,31,FALSE)</f>
        <v>TERÇA</v>
      </c>
      <c r="E120" s="305" t="s">
        <v>58</v>
      </c>
      <c r="F120" s="305"/>
      <c r="G120" s="305"/>
      <c r="H120" s="306" t="s">
        <v>58</v>
      </c>
      <c r="I120" s="307"/>
      <c r="J120" s="306" t="s">
        <v>58</v>
      </c>
      <c r="K120" s="307"/>
      <c r="L120" s="306" t="s">
        <v>58</v>
      </c>
      <c r="M120" s="307"/>
      <c r="N120" s="154"/>
    </row>
    <row r="121" spans="3:14">
      <c r="C121" s="186">
        <v>31</v>
      </c>
      <c r="D121" s="157">
        <f>VLOOKUP($G$89,CALENDÁRIO!$A$3:$AF$23,32,FALSE)</f>
        <v>0</v>
      </c>
      <c r="E121" s="305"/>
      <c r="F121" s="305"/>
      <c r="G121" s="305"/>
      <c r="H121" s="306"/>
      <c r="I121" s="307"/>
      <c r="J121" s="306"/>
      <c r="K121" s="307"/>
      <c r="L121" s="306"/>
      <c r="M121" s="307"/>
      <c r="N121" s="154"/>
    </row>
    <row r="122" spans="3:14" ht="13.5" thickBot="1">
      <c r="C122" s="172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7"/>
    </row>
    <row r="123" spans="3:14" ht="14.25" thickTop="1" thickBot="1"/>
    <row r="124" spans="3:14" ht="13.5" thickTop="1">
      <c r="C124" s="148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50"/>
    </row>
    <row r="125" spans="3:14">
      <c r="C125" s="184"/>
      <c r="D125" s="308"/>
      <c r="E125" s="308"/>
      <c r="F125" s="308"/>
      <c r="G125" s="309">
        <f>'DIGITAÇÃO DE DADOS'!M17</f>
        <v>41395</v>
      </c>
      <c r="H125" s="310"/>
      <c r="I125" s="310"/>
      <c r="J125" s="310"/>
      <c r="K125" s="311"/>
      <c r="L125" s="155"/>
      <c r="M125" s="155"/>
      <c r="N125" s="154"/>
    </row>
    <row r="126" spans="3:14">
      <c r="C126" s="185" t="s">
        <v>237</v>
      </c>
      <c r="D126" s="169" t="s">
        <v>238</v>
      </c>
      <c r="E126" s="308" t="s">
        <v>246</v>
      </c>
      <c r="F126" s="308"/>
      <c r="G126" s="155"/>
      <c r="H126" s="308" t="s">
        <v>247</v>
      </c>
      <c r="I126" s="308"/>
      <c r="J126" s="308" t="s">
        <v>248</v>
      </c>
      <c r="K126" s="308"/>
      <c r="L126" s="308" t="s">
        <v>249</v>
      </c>
      <c r="M126" s="308"/>
      <c r="N126" s="154"/>
    </row>
    <row r="127" spans="3:14">
      <c r="C127" s="186">
        <v>1</v>
      </c>
      <c r="D127" s="157" t="str">
        <f>VLOOKUP($G$125,CALENDÁRIO!$A$3:$AF$23,2,FALSE)</f>
        <v>FERIADO</v>
      </c>
      <c r="E127" s="305" t="s">
        <v>263</v>
      </c>
      <c r="F127" s="305"/>
      <c r="G127" s="305"/>
      <c r="H127" s="306" t="s">
        <v>263</v>
      </c>
      <c r="I127" s="307"/>
      <c r="J127" s="306" t="s">
        <v>263</v>
      </c>
      <c r="K127" s="307"/>
      <c r="L127" s="306" t="s">
        <v>263</v>
      </c>
      <c r="M127" s="307"/>
      <c r="N127" s="154"/>
    </row>
    <row r="128" spans="3:14">
      <c r="C128" s="186">
        <v>2</v>
      </c>
      <c r="D128" s="157" t="str">
        <f>VLOOKUP($G$125,CALENDÁRIO!$A$3:$AF$23,3,FALSE)</f>
        <v>QUINTA</v>
      </c>
      <c r="E128" s="305" t="s">
        <v>150</v>
      </c>
      <c r="F128" s="305"/>
      <c r="G128" s="305"/>
      <c r="H128" s="306" t="s">
        <v>150</v>
      </c>
      <c r="I128" s="307"/>
      <c r="J128" s="306" t="s">
        <v>150</v>
      </c>
      <c r="K128" s="307"/>
      <c r="L128" s="306" t="s">
        <v>150</v>
      </c>
      <c r="M128" s="307"/>
      <c r="N128" s="154"/>
    </row>
    <row r="129" spans="3:14">
      <c r="C129" s="186">
        <v>3</v>
      </c>
      <c r="D129" s="157" t="str">
        <f>VLOOKUP($G$125,CALENDÁRIO!$A$3:$AF$23,4,FALSE)</f>
        <v>SEXTA</v>
      </c>
      <c r="E129" s="305" t="s">
        <v>152</v>
      </c>
      <c r="F129" s="305"/>
      <c r="G129" s="305"/>
      <c r="H129" s="306" t="s">
        <v>152</v>
      </c>
      <c r="I129" s="307"/>
      <c r="J129" s="306" t="s">
        <v>151</v>
      </c>
      <c r="K129" s="307"/>
      <c r="L129" s="306" t="s">
        <v>151</v>
      </c>
      <c r="M129" s="307"/>
      <c r="N129" s="154"/>
    </row>
    <row r="130" spans="3:14">
      <c r="C130" s="186">
        <v>4</v>
      </c>
      <c r="D130" s="157" t="str">
        <f>VLOOKUP($G$125,CALENDÁRIO!$A$3:$AF$23,5,FALSE)</f>
        <v>SABADO</v>
      </c>
      <c r="E130" s="305"/>
      <c r="F130" s="305"/>
      <c r="G130" s="305"/>
      <c r="H130" s="306"/>
      <c r="I130" s="307"/>
      <c r="J130" s="306"/>
      <c r="K130" s="307"/>
      <c r="L130" s="306"/>
      <c r="M130" s="307"/>
      <c r="N130" s="154"/>
    </row>
    <row r="131" spans="3:14">
      <c r="C131" s="186">
        <v>5</v>
      </c>
      <c r="D131" s="157" t="str">
        <f>VLOOKUP($G$125,CALENDÁRIO!$A$3:$AF$23,6,FALSE)</f>
        <v>DOMINGO</v>
      </c>
      <c r="E131" s="305"/>
      <c r="F131" s="305"/>
      <c r="G131" s="305"/>
      <c r="H131" s="306"/>
      <c r="I131" s="307"/>
      <c r="J131" s="306"/>
      <c r="K131" s="307"/>
      <c r="L131" s="306"/>
      <c r="M131" s="307"/>
      <c r="N131" s="154"/>
    </row>
    <row r="132" spans="3:14">
      <c r="C132" s="186">
        <v>6</v>
      </c>
      <c r="D132" s="157" t="str">
        <f>VLOOKUP($G$125,CALENDÁRIO!$A$3:$AF$23,7,FALSE)</f>
        <v>SEGUNDA</v>
      </c>
      <c r="E132" s="305" t="s">
        <v>140</v>
      </c>
      <c r="F132" s="305"/>
      <c r="G132" s="305"/>
      <c r="H132" s="306" t="s">
        <v>140</v>
      </c>
      <c r="I132" s="307"/>
      <c r="J132" s="306" t="s">
        <v>140</v>
      </c>
      <c r="K132" s="307"/>
      <c r="L132" s="306" t="s">
        <v>140</v>
      </c>
      <c r="M132" s="307"/>
      <c r="N132" s="154"/>
    </row>
    <row r="133" spans="3:14">
      <c r="C133" s="186">
        <v>7</v>
      </c>
      <c r="D133" s="157" t="str">
        <f>VLOOKUP($G$125,CALENDÁRIO!$A$3:$AF$23,8,FALSE)</f>
        <v>TERÇA</v>
      </c>
      <c r="E133" s="305" t="s">
        <v>58</v>
      </c>
      <c r="F133" s="305"/>
      <c r="G133" s="305"/>
      <c r="H133" s="306" t="s">
        <v>58</v>
      </c>
      <c r="I133" s="307"/>
      <c r="J133" s="306" t="s">
        <v>58</v>
      </c>
      <c r="K133" s="307"/>
      <c r="L133" s="306" t="s">
        <v>58</v>
      </c>
      <c r="M133" s="307"/>
      <c r="N133" s="154"/>
    </row>
    <row r="134" spans="3:14">
      <c r="C134" s="186">
        <v>8</v>
      </c>
      <c r="D134" s="157" t="str">
        <f>VLOOKUP($G$125,CALENDÁRIO!$A$3:$AF$23,9,FALSE)</f>
        <v>QUARTA</v>
      </c>
      <c r="E134" s="285" t="s">
        <v>64</v>
      </c>
      <c r="F134" s="312"/>
      <c r="G134" s="286"/>
      <c r="H134" s="306" t="s">
        <v>64</v>
      </c>
      <c r="I134" s="307"/>
      <c r="J134" s="306" t="s">
        <v>92</v>
      </c>
      <c r="K134" s="307"/>
      <c r="L134" s="306" t="s">
        <v>92</v>
      </c>
      <c r="M134" s="307"/>
      <c r="N134" s="154"/>
    </row>
    <row r="135" spans="3:14">
      <c r="C135" s="186">
        <v>9</v>
      </c>
      <c r="D135" s="157" t="str">
        <f>VLOOKUP($G$125,CALENDÁRIO!$A$3:$AF$23,10,FALSE)</f>
        <v>QUINTA</v>
      </c>
      <c r="E135" s="305" t="s">
        <v>150</v>
      </c>
      <c r="F135" s="305"/>
      <c r="G135" s="305"/>
      <c r="H135" s="306" t="s">
        <v>150</v>
      </c>
      <c r="I135" s="307"/>
      <c r="J135" s="306" t="s">
        <v>150</v>
      </c>
      <c r="K135" s="307"/>
      <c r="L135" s="306" t="s">
        <v>150</v>
      </c>
      <c r="M135" s="307"/>
      <c r="N135" s="154"/>
    </row>
    <row r="136" spans="3:14">
      <c r="C136" s="186">
        <v>10</v>
      </c>
      <c r="D136" s="157" t="str">
        <f>VLOOKUP($G$125,CALENDÁRIO!$A$3:$AF$23,11,FALSE)</f>
        <v>SEXTA</v>
      </c>
      <c r="E136" s="305" t="s">
        <v>152</v>
      </c>
      <c r="F136" s="305"/>
      <c r="G136" s="305"/>
      <c r="H136" s="306" t="s">
        <v>152</v>
      </c>
      <c r="I136" s="307"/>
      <c r="J136" s="306" t="s">
        <v>151</v>
      </c>
      <c r="K136" s="307"/>
      <c r="L136" s="306" t="s">
        <v>151</v>
      </c>
      <c r="M136" s="307"/>
      <c r="N136" s="154"/>
    </row>
    <row r="137" spans="3:14">
      <c r="C137" s="186">
        <v>11</v>
      </c>
      <c r="D137" s="157" t="str">
        <f>VLOOKUP($G$125,CALENDÁRIO!$A$3:$AF$23,12,FALSE)</f>
        <v>SABADO</v>
      </c>
      <c r="E137" s="305"/>
      <c r="F137" s="305"/>
      <c r="G137" s="305"/>
      <c r="H137" s="306"/>
      <c r="I137" s="307"/>
      <c r="J137" s="306"/>
      <c r="K137" s="307"/>
      <c r="L137" s="306"/>
      <c r="M137" s="307"/>
      <c r="N137" s="154"/>
    </row>
    <row r="138" spans="3:14">
      <c r="C138" s="186">
        <v>12</v>
      </c>
      <c r="D138" s="157" t="str">
        <f>VLOOKUP($G$125,CALENDÁRIO!$A$3:$AF$23,13,FALSE)</f>
        <v>DOMINGO</v>
      </c>
      <c r="E138" s="305"/>
      <c r="F138" s="305"/>
      <c r="G138" s="305"/>
      <c r="H138" s="306"/>
      <c r="I138" s="307"/>
      <c r="J138" s="306"/>
      <c r="K138" s="307"/>
      <c r="L138" s="306"/>
      <c r="M138" s="307"/>
      <c r="N138" s="154"/>
    </row>
    <row r="139" spans="3:14">
      <c r="C139" s="186">
        <v>13</v>
      </c>
      <c r="D139" s="157" t="str">
        <f>VLOOKUP($G$125,CALENDÁRIO!$A$3:$AF$23,14,FALSE)</f>
        <v>SEGUNDA</v>
      </c>
      <c r="E139" s="305" t="s">
        <v>140</v>
      </c>
      <c r="F139" s="305"/>
      <c r="G139" s="305"/>
      <c r="H139" s="306" t="s">
        <v>140</v>
      </c>
      <c r="I139" s="307"/>
      <c r="J139" s="306" t="s">
        <v>140</v>
      </c>
      <c r="K139" s="307"/>
      <c r="L139" s="306" t="s">
        <v>140</v>
      </c>
      <c r="M139" s="307"/>
      <c r="N139" s="154"/>
    </row>
    <row r="140" spans="3:14">
      <c r="C140" s="186">
        <v>14</v>
      </c>
      <c r="D140" s="157" t="str">
        <f>VLOOKUP($G$125,CALENDÁRIO!$A$3:$AF$23,15,FALSE)</f>
        <v>TERÇA</v>
      </c>
      <c r="E140" s="305" t="s">
        <v>58</v>
      </c>
      <c r="F140" s="305"/>
      <c r="G140" s="305"/>
      <c r="H140" s="306" t="s">
        <v>58</v>
      </c>
      <c r="I140" s="307"/>
      <c r="J140" s="306" t="s">
        <v>58</v>
      </c>
      <c r="K140" s="307"/>
      <c r="L140" s="306" t="s">
        <v>58</v>
      </c>
      <c r="M140" s="307"/>
      <c r="N140" s="154"/>
    </row>
    <row r="141" spans="3:14">
      <c r="C141" s="186">
        <v>15</v>
      </c>
      <c r="D141" s="157" t="str">
        <f>VLOOKUP($G$125,CALENDÁRIO!$A$3:$AF$23,16,FALSE)</f>
        <v>QUARTA</v>
      </c>
      <c r="E141" s="305" t="s">
        <v>64</v>
      </c>
      <c r="F141" s="305"/>
      <c r="G141" s="305"/>
      <c r="H141" s="306" t="s">
        <v>64</v>
      </c>
      <c r="I141" s="307"/>
      <c r="J141" s="306" t="s">
        <v>92</v>
      </c>
      <c r="K141" s="307"/>
      <c r="L141" s="306" t="s">
        <v>92</v>
      </c>
      <c r="M141" s="307"/>
      <c r="N141" s="154"/>
    </row>
    <row r="142" spans="3:14">
      <c r="C142" s="186">
        <v>16</v>
      </c>
      <c r="D142" s="157" t="str">
        <f>VLOOKUP($G$125,CALENDÁRIO!$A$3:$AF$23,17,FALSE)</f>
        <v>QUINTA</v>
      </c>
      <c r="E142" s="305" t="s">
        <v>267</v>
      </c>
      <c r="F142" s="305"/>
      <c r="G142" s="305"/>
      <c r="H142" s="306" t="s">
        <v>267</v>
      </c>
      <c r="I142" s="307"/>
      <c r="J142" s="306" t="s">
        <v>267</v>
      </c>
      <c r="K142" s="307"/>
      <c r="L142" s="306" t="s">
        <v>150</v>
      </c>
      <c r="M142" s="307"/>
      <c r="N142" s="154"/>
    </row>
    <row r="143" spans="3:14">
      <c r="C143" s="186">
        <v>17</v>
      </c>
      <c r="D143" s="157" t="str">
        <f>VLOOKUP($G$125,CALENDÁRIO!$A$3:$AF$23,18,FALSE)</f>
        <v>SEXTA</v>
      </c>
      <c r="E143" s="305" t="s">
        <v>152</v>
      </c>
      <c r="F143" s="305"/>
      <c r="G143" s="305"/>
      <c r="H143" s="306" t="s">
        <v>152</v>
      </c>
      <c r="I143" s="307"/>
      <c r="J143" s="306" t="s">
        <v>151</v>
      </c>
      <c r="K143" s="307"/>
      <c r="L143" s="306" t="s">
        <v>151</v>
      </c>
      <c r="M143" s="307"/>
      <c r="N143" s="154"/>
    </row>
    <row r="144" spans="3:14">
      <c r="C144" s="186">
        <v>18</v>
      </c>
      <c r="D144" s="157" t="str">
        <f>VLOOKUP($G$125,CALENDÁRIO!$A$3:$AF$23,19,FALSE)</f>
        <v>SABADO</v>
      </c>
      <c r="E144" s="305"/>
      <c r="F144" s="305"/>
      <c r="G144" s="305"/>
      <c r="H144" s="306"/>
      <c r="I144" s="307"/>
      <c r="J144" s="306"/>
      <c r="K144" s="307"/>
      <c r="L144" s="306"/>
      <c r="M144" s="307"/>
      <c r="N144" s="154"/>
    </row>
    <row r="145" spans="3:14">
      <c r="C145" s="186">
        <v>19</v>
      </c>
      <c r="D145" s="157" t="str">
        <f>VLOOKUP($G$125,CALENDÁRIO!$A$3:$AF$23,20,FALSE)</f>
        <v>DOMINGO</v>
      </c>
      <c r="E145" s="305"/>
      <c r="F145" s="305"/>
      <c r="G145" s="305"/>
      <c r="H145" s="306"/>
      <c r="I145" s="307"/>
      <c r="J145" s="306"/>
      <c r="K145" s="307"/>
      <c r="L145" s="306"/>
      <c r="M145" s="307"/>
      <c r="N145" s="154"/>
    </row>
    <row r="146" spans="3:14">
      <c r="C146" s="186">
        <v>20</v>
      </c>
      <c r="D146" s="157" t="str">
        <f>VLOOKUP($G$125,CALENDÁRIO!$A$3:$AF$23,21,FALSE)</f>
        <v>SEGUNDA</v>
      </c>
      <c r="E146" s="305" t="s">
        <v>140</v>
      </c>
      <c r="F146" s="305"/>
      <c r="G146" s="305"/>
      <c r="H146" s="306" t="s">
        <v>140</v>
      </c>
      <c r="I146" s="307"/>
      <c r="J146" s="306" t="s">
        <v>140</v>
      </c>
      <c r="K146" s="307"/>
      <c r="L146" s="306" t="s">
        <v>140</v>
      </c>
      <c r="M146" s="307"/>
      <c r="N146" s="154"/>
    </row>
    <row r="147" spans="3:14">
      <c r="C147" s="186">
        <v>21</v>
      </c>
      <c r="D147" s="157" t="str">
        <f>VLOOKUP($G$125,CALENDÁRIO!$A$3:$AF$23,22,FALSE)</f>
        <v>TERÇA</v>
      </c>
      <c r="E147" s="305" t="s">
        <v>58</v>
      </c>
      <c r="F147" s="305"/>
      <c r="G147" s="305"/>
      <c r="H147" s="306" t="s">
        <v>58</v>
      </c>
      <c r="I147" s="307"/>
      <c r="J147" s="306" t="s">
        <v>58</v>
      </c>
      <c r="K147" s="307"/>
      <c r="L147" s="306" t="s">
        <v>58</v>
      </c>
      <c r="M147" s="307"/>
      <c r="N147" s="154"/>
    </row>
    <row r="148" spans="3:14">
      <c r="C148" s="186">
        <v>22</v>
      </c>
      <c r="D148" s="157" t="str">
        <f>VLOOKUP($G$125,CALENDÁRIO!$A$3:$AF$23,23,FALSE)</f>
        <v>QUARTA</v>
      </c>
      <c r="E148" s="305" t="s">
        <v>64</v>
      </c>
      <c r="F148" s="305"/>
      <c r="G148" s="305"/>
      <c r="H148" s="306" t="s">
        <v>64</v>
      </c>
      <c r="I148" s="307"/>
      <c r="J148" s="306" t="s">
        <v>92</v>
      </c>
      <c r="K148" s="307"/>
      <c r="L148" s="306" t="s">
        <v>92</v>
      </c>
      <c r="M148" s="307"/>
      <c r="N148" s="154"/>
    </row>
    <row r="149" spans="3:14">
      <c r="C149" s="186">
        <v>23</v>
      </c>
      <c r="D149" s="157" t="str">
        <f>VLOOKUP($G$125,CALENDÁRIO!$A$3:$AF$23,24,FALSE)</f>
        <v>QUINTA</v>
      </c>
      <c r="E149" s="305" t="s">
        <v>150</v>
      </c>
      <c r="F149" s="305"/>
      <c r="G149" s="305"/>
      <c r="H149" s="306" t="s">
        <v>150</v>
      </c>
      <c r="I149" s="307"/>
      <c r="J149" s="306" t="s">
        <v>150</v>
      </c>
      <c r="K149" s="307"/>
      <c r="L149" s="306" t="s">
        <v>150</v>
      </c>
      <c r="M149" s="307"/>
      <c r="N149" s="154"/>
    </row>
    <row r="150" spans="3:14">
      <c r="C150" s="186">
        <v>24</v>
      </c>
      <c r="D150" s="157" t="str">
        <f>VLOOKUP($G$125,CALENDÁRIO!$A$3:$AF$23,25,FALSE)</f>
        <v>SEXTA</v>
      </c>
      <c r="E150" s="305" t="s">
        <v>152</v>
      </c>
      <c r="F150" s="305"/>
      <c r="G150" s="305"/>
      <c r="H150" s="306" t="s">
        <v>152</v>
      </c>
      <c r="I150" s="307"/>
      <c r="J150" s="306" t="s">
        <v>151</v>
      </c>
      <c r="K150" s="307"/>
      <c r="L150" s="306" t="s">
        <v>151</v>
      </c>
      <c r="M150" s="307"/>
      <c r="N150" s="154"/>
    </row>
    <row r="151" spans="3:14">
      <c r="C151" s="186">
        <v>25</v>
      </c>
      <c r="D151" s="157" t="str">
        <f>VLOOKUP($G$125,CALENDÁRIO!$A$3:$AF$23,26,FALSE)</f>
        <v>SABADO</v>
      </c>
      <c r="E151" s="305"/>
      <c r="F151" s="305"/>
      <c r="G151" s="305"/>
      <c r="H151" s="306"/>
      <c r="I151" s="307"/>
      <c r="J151" s="306"/>
      <c r="K151" s="307"/>
      <c r="L151" s="306"/>
      <c r="M151" s="307"/>
      <c r="N151" s="154"/>
    </row>
    <row r="152" spans="3:14">
      <c r="C152" s="186">
        <v>26</v>
      </c>
      <c r="D152" s="157" t="str">
        <f>VLOOKUP($G$125,CALENDÁRIO!$A$3:$AF$23,27,FALSE)</f>
        <v>DOMINGO</v>
      </c>
      <c r="E152" s="305"/>
      <c r="F152" s="305"/>
      <c r="G152" s="305"/>
      <c r="H152" s="306"/>
      <c r="I152" s="307"/>
      <c r="J152" s="306"/>
      <c r="K152" s="307"/>
      <c r="L152" s="306"/>
      <c r="M152" s="307"/>
      <c r="N152" s="154"/>
    </row>
    <row r="153" spans="3:14">
      <c r="C153" s="186">
        <v>27</v>
      </c>
      <c r="D153" s="157" t="str">
        <f>VLOOKUP($G$125,CALENDÁRIO!$A$3:$AF$23,28,FALSE)</f>
        <v>SEGUNDA</v>
      </c>
      <c r="E153" s="305" t="s">
        <v>261</v>
      </c>
      <c r="F153" s="305"/>
      <c r="G153" s="305"/>
      <c r="H153" s="306" t="s">
        <v>261</v>
      </c>
      <c r="I153" s="307"/>
      <c r="J153" s="306" t="s">
        <v>261</v>
      </c>
      <c r="K153" s="307"/>
      <c r="L153" s="306" t="s">
        <v>261</v>
      </c>
      <c r="M153" s="307"/>
      <c r="N153" s="154"/>
    </row>
    <row r="154" spans="3:14">
      <c r="C154" s="186">
        <v>28</v>
      </c>
      <c r="D154" s="157" t="str">
        <f>VLOOKUP($G$125,CALENDÁRIO!$A$3:$AF$23,29,FALSE)</f>
        <v>TERÇA</v>
      </c>
      <c r="E154" s="305" t="s">
        <v>58</v>
      </c>
      <c r="F154" s="305"/>
      <c r="G154" s="305"/>
      <c r="H154" s="306" t="s">
        <v>58</v>
      </c>
      <c r="I154" s="307"/>
      <c r="J154" s="306" t="s">
        <v>58</v>
      </c>
      <c r="K154" s="307"/>
      <c r="L154" s="306" t="s">
        <v>58</v>
      </c>
      <c r="M154" s="307"/>
      <c r="N154" s="154"/>
    </row>
    <row r="155" spans="3:14">
      <c r="C155" s="186">
        <v>29</v>
      </c>
      <c r="D155" s="157" t="str">
        <f>VLOOKUP($G$125,CALENDÁRIO!$A$3:$AF$23,30,FALSE)</f>
        <v>QUARTA</v>
      </c>
      <c r="E155" s="305" t="s">
        <v>64</v>
      </c>
      <c r="F155" s="305"/>
      <c r="G155" s="305"/>
      <c r="H155" s="306" t="s">
        <v>64</v>
      </c>
      <c r="I155" s="307"/>
      <c r="J155" s="306" t="s">
        <v>92</v>
      </c>
      <c r="K155" s="307"/>
      <c r="L155" s="306" t="s">
        <v>92</v>
      </c>
      <c r="M155" s="307"/>
      <c r="N155" s="154"/>
    </row>
    <row r="156" spans="3:14">
      <c r="C156" s="186">
        <v>30</v>
      </c>
      <c r="D156" s="157" t="str">
        <f>VLOOKUP($G$125,CALENDÁRIO!$A$3:$AF$23,31,FALSE)</f>
        <v>FERIADO</v>
      </c>
      <c r="E156" s="305" t="s">
        <v>263</v>
      </c>
      <c r="F156" s="305"/>
      <c r="G156" s="305"/>
      <c r="H156" s="306" t="s">
        <v>263</v>
      </c>
      <c r="I156" s="307"/>
      <c r="J156" s="306" t="s">
        <v>263</v>
      </c>
      <c r="K156" s="307"/>
      <c r="L156" s="306" t="s">
        <v>263</v>
      </c>
      <c r="M156" s="307"/>
      <c r="N156" s="154"/>
    </row>
    <row r="157" spans="3:14">
      <c r="C157" s="186">
        <v>31</v>
      </c>
      <c r="D157" s="157" t="str">
        <f>VLOOKUP($G$125,CALENDÁRIO!$A$3:$AF$23,32,FALSE)</f>
        <v>S.ATIV.</v>
      </c>
      <c r="E157" s="305" t="s">
        <v>264</v>
      </c>
      <c r="F157" s="305"/>
      <c r="G157" s="305"/>
      <c r="H157" s="306" t="s">
        <v>264</v>
      </c>
      <c r="I157" s="307"/>
      <c r="J157" s="306" t="s">
        <v>264</v>
      </c>
      <c r="K157" s="307"/>
      <c r="L157" s="306" t="s">
        <v>264</v>
      </c>
      <c r="M157" s="307"/>
      <c r="N157" s="154"/>
    </row>
    <row r="158" spans="3:14" ht="13.5" thickBot="1">
      <c r="C158" s="172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7"/>
    </row>
    <row r="159" spans="3:14" ht="14.25" thickTop="1" thickBot="1"/>
    <row r="160" spans="3:14" ht="13.5" thickTop="1">
      <c r="C160" s="148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50"/>
    </row>
    <row r="161" spans="3:14">
      <c r="C161" s="184"/>
      <c r="D161" s="308"/>
      <c r="E161" s="308"/>
      <c r="F161" s="308"/>
      <c r="G161" s="309">
        <f>'DIGITAÇÃO DE DADOS'!M18</f>
        <v>41426</v>
      </c>
      <c r="H161" s="310"/>
      <c r="I161" s="310"/>
      <c r="J161" s="310"/>
      <c r="K161" s="311"/>
      <c r="L161" s="155"/>
      <c r="M161" s="155"/>
      <c r="N161" s="154"/>
    </row>
    <row r="162" spans="3:14">
      <c r="C162" s="185" t="s">
        <v>237</v>
      </c>
      <c r="D162" s="169" t="s">
        <v>238</v>
      </c>
      <c r="E162" s="308" t="s">
        <v>246</v>
      </c>
      <c r="F162" s="308"/>
      <c r="G162" s="155"/>
      <c r="H162" s="308" t="s">
        <v>247</v>
      </c>
      <c r="I162" s="308"/>
      <c r="J162" s="308" t="s">
        <v>248</v>
      </c>
      <c r="K162" s="308"/>
      <c r="L162" s="308" t="s">
        <v>249</v>
      </c>
      <c r="M162" s="308"/>
      <c r="N162" s="154"/>
    </row>
    <row r="163" spans="3:14">
      <c r="C163" s="186">
        <v>1</v>
      </c>
      <c r="D163" s="157" t="str">
        <f>VLOOKUP($G$161,CALENDÁRIO!$A$3:$AF$23,2,FALSE)</f>
        <v>SABADO</v>
      </c>
      <c r="E163" s="305"/>
      <c r="F163" s="305"/>
      <c r="G163" s="305"/>
      <c r="H163" s="306"/>
      <c r="I163" s="307"/>
      <c r="J163" s="306"/>
      <c r="K163" s="307"/>
      <c r="L163" s="306"/>
      <c r="M163" s="307"/>
      <c r="N163" s="154"/>
    </row>
    <row r="164" spans="3:14">
      <c r="C164" s="186">
        <v>2</v>
      </c>
      <c r="D164" s="157" t="str">
        <f>VLOOKUP($G$161,CALENDÁRIO!$A$3:$AF$23,3,FALSE)</f>
        <v>DOMINGO</v>
      </c>
      <c r="E164" s="305"/>
      <c r="F164" s="305"/>
      <c r="G164" s="305"/>
      <c r="H164" s="306"/>
      <c r="I164" s="307"/>
      <c r="J164" s="306"/>
      <c r="K164" s="307"/>
      <c r="L164" s="306"/>
      <c r="M164" s="307"/>
      <c r="N164" s="154"/>
    </row>
    <row r="165" spans="3:14">
      <c r="C165" s="186">
        <v>3</v>
      </c>
      <c r="D165" s="157" t="str">
        <f>VLOOKUP($G$161,CALENDÁRIO!$A$3:$AF$23,4,FALSE)</f>
        <v>SEGUNDA</v>
      </c>
      <c r="E165" s="305" t="s">
        <v>265</v>
      </c>
      <c r="F165" s="305"/>
      <c r="G165" s="305"/>
      <c r="H165" s="306" t="s">
        <v>265</v>
      </c>
      <c r="I165" s="307"/>
      <c r="J165" s="306" t="s">
        <v>265</v>
      </c>
      <c r="K165" s="307"/>
      <c r="L165" s="306" t="s">
        <v>265</v>
      </c>
      <c r="M165" s="307"/>
      <c r="N165" s="154"/>
    </row>
    <row r="166" spans="3:14">
      <c r="C166" s="186">
        <v>4</v>
      </c>
      <c r="D166" s="157" t="str">
        <f>VLOOKUP($G$161,CALENDÁRIO!$A$3:$AF$23,5,FALSE)</f>
        <v>TERÇA</v>
      </c>
      <c r="E166" s="305" t="s">
        <v>150</v>
      </c>
      <c r="F166" s="305"/>
      <c r="G166" s="305"/>
      <c r="H166" s="306" t="s">
        <v>150</v>
      </c>
      <c r="I166" s="307"/>
      <c r="J166" s="306" t="s">
        <v>150</v>
      </c>
      <c r="K166" s="307"/>
      <c r="L166" s="306" t="s">
        <v>150</v>
      </c>
      <c r="M166" s="307"/>
      <c r="N166" s="154"/>
    </row>
    <row r="167" spans="3:14">
      <c r="C167" s="186">
        <v>5</v>
      </c>
      <c r="D167" s="157" t="str">
        <f>VLOOKUP($G$161,CALENDÁRIO!$A$3:$AF$23,6,FALSE)</f>
        <v>QUARTA</v>
      </c>
      <c r="E167" s="305" t="s">
        <v>64</v>
      </c>
      <c r="F167" s="305"/>
      <c r="G167" s="305"/>
      <c r="H167" s="306" t="s">
        <v>64</v>
      </c>
      <c r="I167" s="307"/>
      <c r="J167" s="306" t="s">
        <v>92</v>
      </c>
      <c r="K167" s="307"/>
      <c r="L167" s="306" t="s">
        <v>92</v>
      </c>
      <c r="M167" s="307"/>
      <c r="N167" s="154"/>
    </row>
    <row r="168" spans="3:14">
      <c r="C168" s="186">
        <v>6</v>
      </c>
      <c r="D168" s="157" t="str">
        <f>VLOOKUP($G$161,CALENDÁRIO!$A$3:$AF$23,7,FALSE)</f>
        <v>QUINTA</v>
      </c>
      <c r="E168" s="305" t="s">
        <v>150</v>
      </c>
      <c r="F168" s="305"/>
      <c r="G168" s="305"/>
      <c r="H168" s="306" t="s">
        <v>150</v>
      </c>
      <c r="I168" s="307"/>
      <c r="J168" s="306" t="s">
        <v>150</v>
      </c>
      <c r="K168" s="307"/>
      <c r="L168" s="306" t="s">
        <v>150</v>
      </c>
      <c r="M168" s="307"/>
      <c r="N168" s="154"/>
    </row>
    <row r="169" spans="3:14">
      <c r="C169" s="186">
        <v>7</v>
      </c>
      <c r="D169" s="157" t="str">
        <f>VLOOKUP($G$161,CALENDÁRIO!$A$3:$AF$23,8,FALSE)</f>
        <v>SEXTA</v>
      </c>
      <c r="E169" s="305" t="s">
        <v>152</v>
      </c>
      <c r="F169" s="305"/>
      <c r="G169" s="305"/>
      <c r="H169" s="306" t="s">
        <v>152</v>
      </c>
      <c r="I169" s="307"/>
      <c r="J169" s="306" t="s">
        <v>151</v>
      </c>
      <c r="K169" s="307"/>
      <c r="L169" s="306" t="s">
        <v>151</v>
      </c>
      <c r="M169" s="307"/>
      <c r="N169" s="154"/>
    </row>
    <row r="170" spans="3:14">
      <c r="C170" s="186">
        <v>8</v>
      </c>
      <c r="D170" s="157" t="str">
        <f>VLOOKUP($G$161,CALENDÁRIO!$A$3:$AF$23,9,FALSE)</f>
        <v>SABADO</v>
      </c>
      <c r="E170" s="305"/>
      <c r="F170" s="305"/>
      <c r="G170" s="305"/>
      <c r="H170" s="306"/>
      <c r="I170" s="307"/>
      <c r="J170" s="306"/>
      <c r="K170" s="307"/>
      <c r="L170" s="306"/>
      <c r="M170" s="307"/>
      <c r="N170" s="154"/>
    </row>
    <row r="171" spans="3:14">
      <c r="C171" s="186">
        <v>9</v>
      </c>
      <c r="D171" s="157" t="str">
        <f>VLOOKUP($G$161,CALENDÁRIO!$A$3:$AF$23,10,FALSE)</f>
        <v>DOMINGO</v>
      </c>
      <c r="E171" s="305"/>
      <c r="F171" s="305"/>
      <c r="G171" s="305"/>
      <c r="H171" s="306"/>
      <c r="I171" s="307"/>
      <c r="J171" s="306"/>
      <c r="K171" s="307"/>
      <c r="L171" s="306"/>
      <c r="M171" s="307"/>
      <c r="N171" s="154"/>
    </row>
    <row r="172" spans="3:14">
      <c r="C172" s="186">
        <v>10</v>
      </c>
      <c r="D172" s="157" t="str">
        <f>VLOOKUP($G$161,CALENDÁRIO!$A$3:$AF$23,11,FALSE)</f>
        <v>SEGUNDA</v>
      </c>
      <c r="E172" s="305" t="s">
        <v>265</v>
      </c>
      <c r="F172" s="305"/>
      <c r="G172" s="305"/>
      <c r="H172" s="306" t="s">
        <v>265</v>
      </c>
      <c r="I172" s="307"/>
      <c r="J172" s="306" t="s">
        <v>265</v>
      </c>
      <c r="K172" s="307"/>
      <c r="L172" s="306" t="s">
        <v>265</v>
      </c>
      <c r="M172" s="307"/>
      <c r="N172" s="154"/>
    </row>
    <row r="173" spans="3:14">
      <c r="C173" s="186">
        <v>11</v>
      </c>
      <c r="D173" s="157" t="str">
        <f>VLOOKUP($G$161,CALENDÁRIO!$A$3:$AF$23,12,FALSE)</f>
        <v>TERÇA</v>
      </c>
      <c r="E173" s="305" t="s">
        <v>150</v>
      </c>
      <c r="F173" s="305"/>
      <c r="G173" s="305"/>
      <c r="H173" s="306" t="s">
        <v>150</v>
      </c>
      <c r="I173" s="307"/>
      <c r="J173" s="306" t="s">
        <v>150</v>
      </c>
      <c r="K173" s="307"/>
      <c r="L173" s="306" t="s">
        <v>150</v>
      </c>
      <c r="M173" s="307"/>
      <c r="N173" s="154"/>
    </row>
    <row r="174" spans="3:14">
      <c r="C174" s="186">
        <v>12</v>
      </c>
      <c r="D174" s="157" t="str">
        <f>VLOOKUP($G$161,CALENDÁRIO!$A$3:$AF$23,13,FALSE)</f>
        <v>QUARTA</v>
      </c>
      <c r="E174" s="305" t="s">
        <v>265</v>
      </c>
      <c r="F174" s="305"/>
      <c r="G174" s="305"/>
      <c r="H174" s="306" t="s">
        <v>265</v>
      </c>
      <c r="I174" s="307"/>
      <c r="J174" s="306" t="s">
        <v>265</v>
      </c>
      <c r="K174" s="307"/>
      <c r="L174" s="306" t="s">
        <v>265</v>
      </c>
      <c r="M174" s="307"/>
      <c r="N174" s="154"/>
    </row>
    <row r="175" spans="3:14">
      <c r="C175" s="186">
        <v>13</v>
      </c>
      <c r="D175" s="157" t="str">
        <f>VLOOKUP($G$161,CALENDÁRIO!$A$3:$AF$23,14,FALSE)</f>
        <v>QUINTA</v>
      </c>
      <c r="E175" s="305" t="s">
        <v>150</v>
      </c>
      <c r="F175" s="305"/>
      <c r="G175" s="305"/>
      <c r="H175" s="306" t="s">
        <v>150</v>
      </c>
      <c r="I175" s="307"/>
      <c r="J175" s="306" t="s">
        <v>150</v>
      </c>
      <c r="K175" s="307"/>
      <c r="L175" s="306" t="s">
        <v>150</v>
      </c>
      <c r="M175" s="307"/>
      <c r="N175" s="154"/>
    </row>
    <row r="176" spans="3:14">
      <c r="C176" s="186">
        <v>14</v>
      </c>
      <c r="D176" s="157" t="str">
        <f>VLOOKUP($G$161,CALENDÁRIO!$A$3:$AF$23,15,FALSE)</f>
        <v>SEXTA</v>
      </c>
      <c r="E176" s="305" t="s">
        <v>265</v>
      </c>
      <c r="F176" s="305"/>
      <c r="G176" s="305"/>
      <c r="H176" s="306" t="s">
        <v>265</v>
      </c>
      <c r="I176" s="307"/>
      <c r="J176" s="306" t="s">
        <v>265</v>
      </c>
      <c r="K176" s="307"/>
      <c r="L176" s="306" t="s">
        <v>265</v>
      </c>
      <c r="M176" s="307"/>
      <c r="N176" s="154"/>
    </row>
    <row r="177" spans="3:14">
      <c r="C177" s="186">
        <v>15</v>
      </c>
      <c r="D177" s="157" t="str">
        <f>VLOOKUP($G$161,CALENDÁRIO!$A$3:$AF$23,16,FALSE)</f>
        <v>SABADO</v>
      </c>
      <c r="E177" s="305"/>
      <c r="F177" s="305"/>
      <c r="G177" s="305"/>
      <c r="H177" s="306"/>
      <c r="I177" s="307"/>
      <c r="J177" s="306"/>
      <c r="K177" s="307"/>
      <c r="L177" s="306"/>
      <c r="M177" s="307"/>
      <c r="N177" s="154"/>
    </row>
    <row r="178" spans="3:14">
      <c r="C178" s="186">
        <v>16</v>
      </c>
      <c r="D178" s="157" t="str">
        <f>VLOOKUP($G$161,CALENDÁRIO!$A$3:$AF$23,17,FALSE)</f>
        <v>DOMINGO</v>
      </c>
      <c r="E178" s="305"/>
      <c r="F178" s="305"/>
      <c r="G178" s="305"/>
      <c r="H178" s="306"/>
      <c r="I178" s="307"/>
      <c r="J178" s="306"/>
      <c r="K178" s="307"/>
      <c r="L178" s="306"/>
      <c r="M178" s="307"/>
      <c r="N178" s="154"/>
    </row>
    <row r="179" spans="3:14">
      <c r="C179" s="186">
        <v>17</v>
      </c>
      <c r="D179" s="157" t="str">
        <f>VLOOKUP($G$161,CALENDÁRIO!$A$3:$AF$23,18,FALSE)</f>
        <v>SEGUNDA</v>
      </c>
      <c r="E179" s="305" t="s">
        <v>265</v>
      </c>
      <c r="F179" s="305"/>
      <c r="G179" s="305"/>
      <c r="H179" s="306" t="s">
        <v>265</v>
      </c>
      <c r="I179" s="307"/>
      <c r="J179" s="306" t="s">
        <v>265</v>
      </c>
      <c r="K179" s="307"/>
      <c r="L179" s="306" t="s">
        <v>265</v>
      </c>
      <c r="M179" s="307"/>
      <c r="N179" s="154"/>
    </row>
    <row r="180" spans="3:14">
      <c r="C180" s="186">
        <v>18</v>
      </c>
      <c r="D180" s="157" t="str">
        <f>VLOOKUP($G$161,CALENDÁRIO!$A$3:$AF$23,19,FALSE)</f>
        <v>TERÇA</v>
      </c>
      <c r="E180" s="305" t="s">
        <v>150</v>
      </c>
      <c r="F180" s="305"/>
      <c r="G180" s="305"/>
      <c r="H180" s="306" t="s">
        <v>150</v>
      </c>
      <c r="I180" s="307"/>
      <c r="J180" s="306" t="s">
        <v>150</v>
      </c>
      <c r="K180" s="307"/>
      <c r="L180" s="306" t="s">
        <v>150</v>
      </c>
      <c r="M180" s="307"/>
      <c r="N180" s="154"/>
    </row>
    <row r="181" spans="3:14">
      <c r="C181" s="186">
        <v>19</v>
      </c>
      <c r="D181" s="157" t="str">
        <f>VLOOKUP($G$161,CALENDÁRIO!$A$3:$AF$23,20,FALSE)</f>
        <v>QUARTA</v>
      </c>
      <c r="E181" s="305" t="s">
        <v>265</v>
      </c>
      <c r="F181" s="305"/>
      <c r="G181" s="305"/>
      <c r="H181" s="306" t="s">
        <v>265</v>
      </c>
      <c r="I181" s="307"/>
      <c r="J181" s="306" t="s">
        <v>265</v>
      </c>
      <c r="K181" s="307"/>
      <c r="L181" s="306" t="s">
        <v>265</v>
      </c>
      <c r="M181" s="307"/>
      <c r="N181" s="154"/>
    </row>
    <row r="182" spans="3:14">
      <c r="C182" s="186">
        <v>20</v>
      </c>
      <c r="D182" s="157" t="str">
        <f>VLOOKUP($G$161,CALENDÁRIO!$A$3:$AF$23,21,FALSE)</f>
        <v>QUINTA</v>
      </c>
      <c r="E182" s="305" t="s">
        <v>150</v>
      </c>
      <c r="F182" s="305"/>
      <c r="G182" s="305"/>
      <c r="H182" s="306" t="s">
        <v>150</v>
      </c>
      <c r="I182" s="307"/>
      <c r="J182" s="306" t="s">
        <v>150</v>
      </c>
      <c r="K182" s="307"/>
      <c r="L182" s="306" t="s">
        <v>150</v>
      </c>
      <c r="M182" s="307"/>
      <c r="N182" s="154"/>
    </row>
    <row r="183" spans="3:14">
      <c r="C183" s="186">
        <v>21</v>
      </c>
      <c r="D183" s="157" t="str">
        <f>VLOOKUP($G$161,CALENDÁRIO!$A$3:$AF$23,22,FALSE)</f>
        <v>SEXTA</v>
      </c>
      <c r="E183" s="305" t="s">
        <v>265</v>
      </c>
      <c r="F183" s="305"/>
      <c r="G183" s="305"/>
      <c r="H183" s="306" t="s">
        <v>265</v>
      </c>
      <c r="I183" s="307"/>
      <c r="J183" s="306" t="s">
        <v>265</v>
      </c>
      <c r="K183" s="307"/>
      <c r="L183" s="306" t="s">
        <v>265</v>
      </c>
      <c r="M183" s="307"/>
      <c r="N183" s="154"/>
    </row>
    <row r="184" spans="3:14">
      <c r="C184" s="186">
        <v>22</v>
      </c>
      <c r="D184" s="157" t="str">
        <f>VLOOKUP($G$161,CALENDÁRIO!$A$3:$AF$23,23,FALSE)</f>
        <v>SABADO</v>
      </c>
      <c r="E184" s="305"/>
      <c r="F184" s="305"/>
      <c r="G184" s="305"/>
      <c r="H184" s="306"/>
      <c r="I184" s="307"/>
      <c r="J184" s="306"/>
      <c r="K184" s="307"/>
      <c r="L184" s="306"/>
      <c r="M184" s="307"/>
      <c r="N184" s="154"/>
    </row>
    <row r="185" spans="3:14">
      <c r="C185" s="186">
        <v>23</v>
      </c>
      <c r="D185" s="157" t="str">
        <f>VLOOKUP($G$161,CALENDÁRIO!$A$3:$AF$23,24,FALSE)</f>
        <v>DOMINGO</v>
      </c>
      <c r="E185" s="305"/>
      <c r="F185" s="305"/>
      <c r="G185" s="305"/>
      <c r="H185" s="306"/>
      <c r="I185" s="307"/>
      <c r="J185" s="306"/>
      <c r="K185" s="307"/>
      <c r="L185" s="306"/>
      <c r="M185" s="307"/>
      <c r="N185" s="154"/>
    </row>
    <row r="186" spans="3:14">
      <c r="C186" s="186">
        <v>24</v>
      </c>
      <c r="D186" s="157" t="str">
        <f>VLOOKUP($G$161,CALENDÁRIO!$A$3:$AF$23,25,FALSE)</f>
        <v>SEGUNDA</v>
      </c>
      <c r="E186" s="305" t="s">
        <v>265</v>
      </c>
      <c r="F186" s="305"/>
      <c r="G186" s="305"/>
      <c r="H186" s="306" t="s">
        <v>265</v>
      </c>
      <c r="I186" s="307"/>
      <c r="J186" s="306" t="s">
        <v>265</v>
      </c>
      <c r="K186" s="307"/>
      <c r="L186" s="306" t="s">
        <v>265</v>
      </c>
      <c r="M186" s="307"/>
      <c r="N186" s="154"/>
    </row>
    <row r="187" spans="3:14">
      <c r="C187" s="186">
        <v>25</v>
      </c>
      <c r="D187" s="157" t="str">
        <f>VLOOKUP($G$161,CALENDÁRIO!$A$3:$AF$23,26,FALSE)</f>
        <v>TERÇA</v>
      </c>
      <c r="E187" s="305" t="s">
        <v>150</v>
      </c>
      <c r="F187" s="305"/>
      <c r="G187" s="305"/>
      <c r="H187" s="306" t="s">
        <v>150</v>
      </c>
      <c r="I187" s="307"/>
      <c r="J187" s="306" t="s">
        <v>150</v>
      </c>
      <c r="K187" s="307"/>
      <c r="L187" s="306" t="s">
        <v>150</v>
      </c>
      <c r="M187" s="307"/>
      <c r="N187" s="154"/>
    </row>
    <row r="188" spans="3:14">
      <c r="C188" s="186">
        <v>26</v>
      </c>
      <c r="D188" s="157" t="str">
        <f>VLOOKUP($G$161,CALENDÁRIO!$A$3:$AF$23,27,FALSE)</f>
        <v>QUARTA</v>
      </c>
      <c r="E188" s="305" t="s">
        <v>265</v>
      </c>
      <c r="F188" s="305"/>
      <c r="G188" s="305"/>
      <c r="H188" s="306" t="s">
        <v>265</v>
      </c>
      <c r="I188" s="307"/>
      <c r="J188" s="306" t="s">
        <v>265</v>
      </c>
      <c r="K188" s="307"/>
      <c r="L188" s="306" t="s">
        <v>265</v>
      </c>
      <c r="M188" s="307"/>
      <c r="N188" s="154"/>
    </row>
    <row r="189" spans="3:14">
      <c r="C189" s="186">
        <v>27</v>
      </c>
      <c r="D189" s="157" t="str">
        <f>VLOOKUP($G$161,CALENDÁRIO!$A$3:$AF$23,28,FALSE)</f>
        <v>QUINTA</v>
      </c>
      <c r="E189" s="305" t="s">
        <v>150</v>
      </c>
      <c r="F189" s="305"/>
      <c r="G189" s="305"/>
      <c r="H189" s="306" t="s">
        <v>150</v>
      </c>
      <c r="I189" s="307"/>
      <c r="J189" s="306" t="s">
        <v>150</v>
      </c>
      <c r="K189" s="307"/>
      <c r="L189" s="306" t="s">
        <v>150</v>
      </c>
      <c r="M189" s="307"/>
      <c r="N189" s="154"/>
    </row>
    <row r="190" spans="3:14">
      <c r="C190" s="186">
        <v>28</v>
      </c>
      <c r="D190" s="157" t="str">
        <f>VLOOKUP($G$161,CALENDÁRIO!$A$3:$AF$23,29,FALSE)</f>
        <v>SEXTA</v>
      </c>
      <c r="E190" s="305" t="s">
        <v>256</v>
      </c>
      <c r="F190" s="305"/>
      <c r="G190" s="305"/>
      <c r="H190" s="306" t="s">
        <v>256</v>
      </c>
      <c r="I190" s="307"/>
      <c r="J190" s="306" t="s">
        <v>256</v>
      </c>
      <c r="K190" s="307"/>
      <c r="L190" s="306" t="s">
        <v>256</v>
      </c>
      <c r="M190" s="307"/>
      <c r="N190" s="154"/>
    </row>
    <row r="191" spans="3:14">
      <c r="C191" s="186">
        <v>29</v>
      </c>
      <c r="D191" s="157" t="str">
        <f>VLOOKUP($G$161,CALENDÁRIO!$A$3:$AF$23,30,FALSE)</f>
        <v>SABADO</v>
      </c>
      <c r="E191" s="305"/>
      <c r="F191" s="305"/>
      <c r="G191" s="305"/>
      <c r="H191" s="306"/>
      <c r="I191" s="307"/>
      <c r="J191" s="306"/>
      <c r="K191" s="307"/>
      <c r="L191" s="306"/>
      <c r="M191" s="307"/>
      <c r="N191" s="154"/>
    </row>
    <row r="192" spans="3:14">
      <c r="C192" s="186">
        <v>30</v>
      </c>
      <c r="D192" s="157" t="str">
        <f>VLOOKUP($G$161,CALENDÁRIO!$A$3:$AF$23,31,FALSE)</f>
        <v>DOMINGO</v>
      </c>
      <c r="E192" s="305"/>
      <c r="F192" s="305"/>
      <c r="G192" s="305"/>
      <c r="H192" s="306"/>
      <c r="I192" s="307"/>
      <c r="J192" s="306"/>
      <c r="K192" s="307"/>
      <c r="L192" s="306"/>
      <c r="M192" s="307"/>
      <c r="N192" s="154"/>
    </row>
    <row r="193" spans="3:14">
      <c r="C193" s="186">
        <v>31</v>
      </c>
      <c r="D193" s="157">
        <f>VLOOKUP($G$161,CALENDÁRIO!$A$3:$AF$23,32,FALSE)</f>
        <v>0</v>
      </c>
      <c r="E193" s="305"/>
      <c r="F193" s="305"/>
      <c r="G193" s="305"/>
      <c r="H193" s="306"/>
      <c r="I193" s="307"/>
      <c r="J193" s="306"/>
      <c r="K193" s="307"/>
      <c r="L193" s="306"/>
      <c r="M193" s="307"/>
      <c r="N193" s="154"/>
    </row>
    <row r="194" spans="3:14" ht="13.5" thickBot="1">
      <c r="C194" s="172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7"/>
    </row>
    <row r="195" spans="3:14" ht="14.25" thickTop="1" thickBot="1"/>
    <row r="196" spans="3:14" ht="13.5" thickTop="1">
      <c r="C196" s="148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50"/>
    </row>
    <row r="197" spans="3:14">
      <c r="C197" s="184"/>
      <c r="D197" s="308"/>
      <c r="E197" s="308"/>
      <c r="F197" s="308"/>
      <c r="G197" s="309">
        <f>'DIGITAÇÃO DE DADOS'!M19</f>
        <v>41456</v>
      </c>
      <c r="H197" s="310"/>
      <c r="I197" s="310"/>
      <c r="J197" s="310"/>
      <c r="K197" s="311"/>
      <c r="L197" s="155"/>
      <c r="M197" s="155"/>
      <c r="N197" s="154"/>
    </row>
    <row r="198" spans="3:14">
      <c r="C198" s="185" t="s">
        <v>237</v>
      </c>
      <c r="D198" s="169" t="s">
        <v>238</v>
      </c>
      <c r="E198" s="308" t="s">
        <v>246</v>
      </c>
      <c r="F198" s="308"/>
      <c r="G198" s="155"/>
      <c r="H198" s="308" t="s">
        <v>247</v>
      </c>
      <c r="I198" s="308"/>
      <c r="J198" s="308" t="s">
        <v>248</v>
      </c>
      <c r="K198" s="308"/>
      <c r="L198" s="308" t="s">
        <v>249</v>
      </c>
      <c r="M198" s="308"/>
      <c r="N198" s="154"/>
    </row>
    <row r="199" spans="3:14">
      <c r="C199" s="186">
        <v>1</v>
      </c>
      <c r="D199" s="157" t="str">
        <f>VLOOKUP($G$197,CALENDÁRIO!$A$3:$AF$23,2,FALSE)</f>
        <v>SEGUNDA</v>
      </c>
      <c r="E199" s="305" t="s">
        <v>256</v>
      </c>
      <c r="F199" s="305"/>
      <c r="G199" s="305"/>
      <c r="H199" s="306" t="s">
        <v>256</v>
      </c>
      <c r="I199" s="307"/>
      <c r="J199" s="306" t="s">
        <v>256</v>
      </c>
      <c r="K199" s="307"/>
      <c r="L199" s="306" t="s">
        <v>256</v>
      </c>
      <c r="M199" s="307"/>
      <c r="N199" s="154"/>
    </row>
    <row r="200" spans="3:14">
      <c r="C200" s="186">
        <v>2</v>
      </c>
      <c r="D200" s="157" t="str">
        <f>VLOOKUP($G$197,CALENDÁRIO!$A$3:$AF$23,3,FALSE)</f>
        <v>TERÇA</v>
      </c>
      <c r="E200" s="305" t="s">
        <v>256</v>
      </c>
      <c r="F200" s="305"/>
      <c r="G200" s="305"/>
      <c r="H200" s="306" t="s">
        <v>256</v>
      </c>
      <c r="I200" s="307"/>
      <c r="J200" s="306" t="s">
        <v>256</v>
      </c>
      <c r="K200" s="307"/>
      <c r="L200" s="306" t="s">
        <v>256</v>
      </c>
      <c r="M200" s="307"/>
      <c r="N200" s="154"/>
    </row>
    <row r="201" spans="3:14">
      <c r="C201" s="186">
        <v>3</v>
      </c>
      <c r="D201" s="157" t="str">
        <f>VLOOKUP($G$197,CALENDÁRIO!$A$3:$AF$23,4,FALSE)</f>
        <v>QUARTA</v>
      </c>
      <c r="E201" s="305" t="s">
        <v>257</v>
      </c>
      <c r="F201" s="305"/>
      <c r="G201" s="305"/>
      <c r="H201" s="306" t="s">
        <v>257</v>
      </c>
      <c r="I201" s="307"/>
      <c r="J201" s="306" t="s">
        <v>257</v>
      </c>
      <c r="K201" s="307"/>
      <c r="L201" s="306" t="s">
        <v>257</v>
      </c>
      <c r="M201" s="307"/>
      <c r="N201" s="154"/>
    </row>
    <row r="202" spans="3:14">
      <c r="C202" s="186">
        <v>4</v>
      </c>
      <c r="D202" s="157" t="str">
        <f>VLOOKUP($G$197,CALENDÁRIO!$A$3:$AF$23,5,FALSE)</f>
        <v>QUINTA</v>
      </c>
      <c r="E202" s="305" t="s">
        <v>265</v>
      </c>
      <c r="F202" s="305"/>
      <c r="G202" s="305"/>
      <c r="H202" s="306" t="s">
        <v>265</v>
      </c>
      <c r="I202" s="307"/>
      <c r="J202" s="306" t="s">
        <v>265</v>
      </c>
      <c r="K202" s="307"/>
      <c r="L202" s="306" t="s">
        <v>265</v>
      </c>
      <c r="M202" s="307"/>
      <c r="N202" s="154"/>
    </row>
    <row r="203" spans="3:14">
      <c r="C203" s="186">
        <v>5</v>
      </c>
      <c r="D203" s="157" t="str">
        <f>VLOOKUP($G$197,CALENDÁRIO!$A$3:$AF$23,6,FALSE)</f>
        <v>SEXTA</v>
      </c>
      <c r="E203" s="305" t="s">
        <v>260</v>
      </c>
      <c r="F203" s="305"/>
      <c r="G203" s="305"/>
      <c r="H203" s="306" t="s">
        <v>260</v>
      </c>
      <c r="I203" s="307"/>
      <c r="J203" s="306" t="s">
        <v>260</v>
      </c>
      <c r="K203" s="307"/>
      <c r="L203" s="306" t="s">
        <v>260</v>
      </c>
      <c r="M203" s="307"/>
      <c r="N203" s="154"/>
    </row>
    <row r="204" spans="3:14">
      <c r="C204" s="186">
        <v>6</v>
      </c>
      <c r="D204" s="157" t="str">
        <f>VLOOKUP($G$197,CALENDÁRIO!$A$3:$AF$23,7,FALSE)</f>
        <v>SABADO</v>
      </c>
      <c r="E204" s="305"/>
      <c r="F204" s="305"/>
      <c r="G204" s="305"/>
      <c r="H204" s="306"/>
      <c r="I204" s="307"/>
      <c r="J204" s="306"/>
      <c r="K204" s="307"/>
      <c r="L204" s="306"/>
      <c r="M204" s="307"/>
      <c r="N204" s="154"/>
    </row>
    <row r="205" spans="3:14">
      <c r="C205" s="186">
        <v>7</v>
      </c>
      <c r="D205" s="157" t="str">
        <f>VLOOKUP($G$197,CALENDÁRIO!$A$3:$AF$23,8,FALSE)</f>
        <v>DOMINGO</v>
      </c>
      <c r="E205" s="305"/>
      <c r="F205" s="305"/>
      <c r="G205" s="305"/>
      <c r="H205" s="306"/>
      <c r="I205" s="307"/>
      <c r="J205" s="306"/>
      <c r="K205" s="307"/>
      <c r="L205" s="306"/>
      <c r="M205" s="307"/>
      <c r="N205" s="154"/>
    </row>
    <row r="206" spans="3:14">
      <c r="C206" s="186">
        <v>8</v>
      </c>
      <c r="D206" s="157" t="str">
        <f>VLOOKUP($G$197,CALENDÁRIO!$A$3:$AF$23,9,FALSE)</f>
        <v>SEGUNDA</v>
      </c>
      <c r="E206" s="305" t="s">
        <v>266</v>
      </c>
      <c r="F206" s="305"/>
      <c r="G206" s="305"/>
      <c r="H206" s="306" t="s">
        <v>266</v>
      </c>
      <c r="I206" s="307"/>
      <c r="J206" s="306" t="s">
        <v>266</v>
      </c>
      <c r="K206" s="307"/>
      <c r="L206" s="306" t="s">
        <v>266</v>
      </c>
      <c r="M206" s="307"/>
      <c r="N206" s="154"/>
    </row>
    <row r="207" spans="3:14">
      <c r="C207" s="186">
        <v>9</v>
      </c>
      <c r="D207" s="157" t="str">
        <f>VLOOKUP($G$197,CALENDÁRIO!$A$3:$AF$23,10,FALSE)</f>
        <v>TERÇA</v>
      </c>
      <c r="E207" s="305" t="s">
        <v>266</v>
      </c>
      <c r="F207" s="305"/>
      <c r="G207" s="305"/>
      <c r="H207" s="306" t="s">
        <v>266</v>
      </c>
      <c r="I207" s="307"/>
      <c r="J207" s="306" t="s">
        <v>266</v>
      </c>
      <c r="K207" s="307"/>
      <c r="L207" s="306" t="s">
        <v>266</v>
      </c>
      <c r="M207" s="307"/>
      <c r="N207" s="154"/>
    </row>
    <row r="208" spans="3:14">
      <c r="C208" s="186">
        <v>10</v>
      </c>
      <c r="D208" s="157" t="str">
        <f>VLOOKUP($G$197,CALENDÁRIO!$A$3:$AF$23,11,FALSE)</f>
        <v>QUARTA</v>
      </c>
      <c r="E208" s="305" t="s">
        <v>266</v>
      </c>
      <c r="F208" s="305"/>
      <c r="G208" s="305"/>
      <c r="H208" s="306" t="s">
        <v>266</v>
      </c>
      <c r="I208" s="307"/>
      <c r="J208" s="306" t="s">
        <v>266</v>
      </c>
      <c r="K208" s="307"/>
      <c r="L208" s="306" t="s">
        <v>266</v>
      </c>
      <c r="M208" s="307"/>
      <c r="N208" s="154"/>
    </row>
    <row r="209" spans="3:14">
      <c r="C209" s="186">
        <v>11</v>
      </c>
      <c r="D209" s="157" t="str">
        <f>VLOOKUP($G$197,CALENDÁRIO!$A$3:$AF$23,12,FALSE)</f>
        <v>QUINTA</v>
      </c>
      <c r="E209" s="305" t="s">
        <v>258</v>
      </c>
      <c r="F209" s="305"/>
      <c r="G209" s="305"/>
      <c r="H209" s="306" t="s">
        <v>258</v>
      </c>
      <c r="I209" s="307"/>
      <c r="J209" s="306" t="s">
        <v>258</v>
      </c>
      <c r="K209" s="307"/>
      <c r="L209" s="306" t="s">
        <v>258</v>
      </c>
      <c r="M209" s="307"/>
      <c r="N209" s="154"/>
    </row>
    <row r="210" spans="3:14">
      <c r="C210" s="186">
        <v>12</v>
      </c>
      <c r="D210" s="157" t="str">
        <f>VLOOKUP($G$197,CALENDÁRIO!$A$3:$AF$23,13,FALSE)</f>
        <v>SEXTA</v>
      </c>
      <c r="E210" s="305" t="s">
        <v>260</v>
      </c>
      <c r="F210" s="305"/>
      <c r="G210" s="305"/>
      <c r="H210" s="306" t="s">
        <v>260</v>
      </c>
      <c r="I210" s="307"/>
      <c r="J210" s="306" t="s">
        <v>260</v>
      </c>
      <c r="K210" s="307"/>
      <c r="L210" s="306" t="s">
        <v>260</v>
      </c>
      <c r="M210" s="307"/>
      <c r="N210" s="154"/>
    </row>
    <row r="211" spans="3:14">
      <c r="C211" s="186">
        <v>13</v>
      </c>
      <c r="D211" s="157" t="str">
        <f>VLOOKUP($G$197,CALENDÁRIO!$A$3:$AF$23,14,FALSE)</f>
        <v>SABADO</v>
      </c>
      <c r="E211" s="305"/>
      <c r="F211" s="305"/>
      <c r="G211" s="305"/>
      <c r="H211" s="306"/>
      <c r="I211" s="307"/>
      <c r="J211" s="306"/>
      <c r="K211" s="307"/>
      <c r="L211" s="306"/>
      <c r="M211" s="307"/>
      <c r="N211" s="154"/>
    </row>
    <row r="212" spans="3:14">
      <c r="C212" s="186">
        <v>14</v>
      </c>
      <c r="D212" s="157" t="str">
        <f>VLOOKUP($G$197,CALENDÁRIO!$A$3:$AF$23,15,FALSE)</f>
        <v>DOMINGO</v>
      </c>
      <c r="E212" s="305"/>
      <c r="F212" s="305"/>
      <c r="G212" s="305"/>
      <c r="H212" s="306"/>
      <c r="I212" s="307"/>
      <c r="J212" s="306"/>
      <c r="K212" s="307"/>
      <c r="L212" s="306"/>
      <c r="M212" s="307"/>
      <c r="N212" s="154"/>
    </row>
    <row r="213" spans="3:14">
      <c r="C213" s="186">
        <v>15</v>
      </c>
      <c r="D213" s="157" t="str">
        <f>VLOOKUP($G$197,CALENDÁRIO!$A$3:$AF$23,16,FALSE)</f>
        <v>RECE.</v>
      </c>
      <c r="E213" s="305" t="s">
        <v>272</v>
      </c>
      <c r="F213" s="305"/>
      <c r="G213" s="305"/>
      <c r="H213" s="306" t="s">
        <v>272</v>
      </c>
      <c r="I213" s="307"/>
      <c r="J213" s="306" t="s">
        <v>272</v>
      </c>
      <c r="K213" s="307"/>
      <c r="L213" s="306" t="s">
        <v>272</v>
      </c>
      <c r="M213" s="307"/>
      <c r="N213" s="154"/>
    </row>
    <row r="214" spans="3:14">
      <c r="C214" s="186">
        <v>16</v>
      </c>
      <c r="D214" s="157" t="str">
        <f>VLOOKUP($G$197,CALENDÁRIO!$A$3:$AF$23,17,FALSE)</f>
        <v>RECE.</v>
      </c>
      <c r="E214" s="305" t="s">
        <v>272</v>
      </c>
      <c r="F214" s="305"/>
      <c r="G214" s="305"/>
      <c r="H214" s="306" t="s">
        <v>272</v>
      </c>
      <c r="I214" s="307"/>
      <c r="J214" s="306" t="s">
        <v>272</v>
      </c>
      <c r="K214" s="307"/>
      <c r="L214" s="306" t="s">
        <v>272</v>
      </c>
      <c r="M214" s="307"/>
      <c r="N214" s="154"/>
    </row>
    <row r="215" spans="3:14">
      <c r="C215" s="186">
        <v>17</v>
      </c>
      <c r="D215" s="157" t="str">
        <f>VLOOKUP($G$197,CALENDÁRIO!$A$3:$AF$23,18,FALSE)</f>
        <v>RECE.</v>
      </c>
      <c r="E215" s="305" t="s">
        <v>272</v>
      </c>
      <c r="F215" s="305"/>
      <c r="G215" s="305"/>
      <c r="H215" s="306" t="s">
        <v>272</v>
      </c>
      <c r="I215" s="307"/>
      <c r="J215" s="306" t="s">
        <v>272</v>
      </c>
      <c r="K215" s="307"/>
      <c r="L215" s="306" t="s">
        <v>272</v>
      </c>
      <c r="M215" s="307"/>
      <c r="N215" s="154"/>
    </row>
    <row r="216" spans="3:14">
      <c r="C216" s="186">
        <v>18</v>
      </c>
      <c r="D216" s="157" t="str">
        <f>VLOOKUP($G$197,CALENDÁRIO!$A$3:$AF$23,19,FALSE)</f>
        <v>RECE.</v>
      </c>
      <c r="E216" s="305" t="s">
        <v>272</v>
      </c>
      <c r="F216" s="305"/>
      <c r="G216" s="305"/>
      <c r="H216" s="306" t="s">
        <v>272</v>
      </c>
      <c r="I216" s="307"/>
      <c r="J216" s="306" t="s">
        <v>272</v>
      </c>
      <c r="K216" s="307"/>
      <c r="L216" s="306" t="s">
        <v>272</v>
      </c>
      <c r="M216" s="307"/>
      <c r="N216" s="154"/>
    </row>
    <row r="217" spans="3:14">
      <c r="C217" s="186">
        <v>19</v>
      </c>
      <c r="D217" s="157" t="str">
        <f>VLOOKUP($G$197,CALENDÁRIO!$A$3:$AF$23,20,FALSE)</f>
        <v>RECE.</v>
      </c>
      <c r="E217" s="305" t="s">
        <v>272</v>
      </c>
      <c r="F217" s="305"/>
      <c r="G217" s="305"/>
      <c r="H217" s="306" t="s">
        <v>272</v>
      </c>
      <c r="I217" s="307"/>
      <c r="J217" s="306" t="s">
        <v>272</v>
      </c>
      <c r="K217" s="307"/>
      <c r="L217" s="306" t="s">
        <v>272</v>
      </c>
      <c r="M217" s="307"/>
      <c r="N217" s="154"/>
    </row>
    <row r="218" spans="3:14">
      <c r="C218" s="186">
        <v>20</v>
      </c>
      <c r="D218" s="157" t="str">
        <f>VLOOKUP($G$197,CALENDÁRIO!$A$3:$AF$23,21,FALSE)</f>
        <v>SABADO</v>
      </c>
      <c r="E218" s="305"/>
      <c r="F218" s="305"/>
      <c r="G218" s="305"/>
      <c r="H218" s="306"/>
      <c r="I218" s="307"/>
      <c r="J218" s="306"/>
      <c r="K218" s="307"/>
      <c r="L218" s="306"/>
      <c r="M218" s="307"/>
      <c r="N218" s="154"/>
    </row>
    <row r="219" spans="3:14">
      <c r="C219" s="186">
        <v>21</v>
      </c>
      <c r="D219" s="157" t="str">
        <f>VLOOKUP($G$197,CALENDÁRIO!$A$3:$AF$23,22,FALSE)</f>
        <v>DOMINGO</v>
      </c>
      <c r="E219" s="305"/>
      <c r="F219" s="305"/>
      <c r="G219" s="305"/>
      <c r="H219" s="306"/>
      <c r="I219" s="307"/>
      <c r="J219" s="306"/>
      <c r="K219" s="307"/>
      <c r="L219" s="306"/>
      <c r="M219" s="307"/>
      <c r="N219" s="154"/>
    </row>
    <row r="220" spans="3:14">
      <c r="C220" s="186">
        <v>22</v>
      </c>
      <c r="D220" s="157" t="str">
        <f>VLOOKUP($G$197,CALENDÁRIO!$A$3:$AF$23,23,FALSE)</f>
        <v>RECE.</v>
      </c>
      <c r="E220" s="305" t="s">
        <v>272</v>
      </c>
      <c r="F220" s="305"/>
      <c r="G220" s="305"/>
      <c r="H220" s="306" t="s">
        <v>272</v>
      </c>
      <c r="I220" s="307"/>
      <c r="J220" s="306" t="s">
        <v>272</v>
      </c>
      <c r="K220" s="307"/>
      <c r="L220" s="306" t="s">
        <v>272</v>
      </c>
      <c r="M220" s="307"/>
      <c r="N220" s="154"/>
    </row>
    <row r="221" spans="3:14">
      <c r="C221" s="186">
        <v>23</v>
      </c>
      <c r="D221" s="157" t="str">
        <f>VLOOKUP($G$197,CALENDÁRIO!$A$3:$AF$23,24,FALSE)</f>
        <v>RECE.</v>
      </c>
      <c r="E221" s="305" t="s">
        <v>272</v>
      </c>
      <c r="F221" s="305"/>
      <c r="G221" s="305"/>
      <c r="H221" s="306" t="s">
        <v>272</v>
      </c>
      <c r="I221" s="307"/>
      <c r="J221" s="306" t="s">
        <v>272</v>
      </c>
      <c r="K221" s="307"/>
      <c r="L221" s="306" t="s">
        <v>272</v>
      </c>
      <c r="M221" s="307"/>
      <c r="N221" s="154"/>
    </row>
    <row r="222" spans="3:14">
      <c r="C222" s="186">
        <v>24</v>
      </c>
      <c r="D222" s="157" t="str">
        <f>VLOOKUP($G$197,CALENDÁRIO!$A$3:$AF$23,25,FALSE)</f>
        <v>RECE.</v>
      </c>
      <c r="E222" s="305" t="s">
        <v>272</v>
      </c>
      <c r="F222" s="305"/>
      <c r="G222" s="305"/>
      <c r="H222" s="306" t="s">
        <v>272</v>
      </c>
      <c r="I222" s="307"/>
      <c r="J222" s="306" t="s">
        <v>272</v>
      </c>
      <c r="K222" s="307"/>
      <c r="L222" s="306" t="s">
        <v>272</v>
      </c>
      <c r="M222" s="307"/>
      <c r="N222" s="154"/>
    </row>
    <row r="223" spans="3:14">
      <c r="C223" s="186">
        <v>25</v>
      </c>
      <c r="D223" s="157" t="str">
        <f>VLOOKUP($G$197,CALENDÁRIO!$A$3:$AF$23,26,FALSE)</f>
        <v>RECE.</v>
      </c>
      <c r="E223" s="305" t="s">
        <v>272</v>
      </c>
      <c r="F223" s="305"/>
      <c r="G223" s="305"/>
      <c r="H223" s="306" t="s">
        <v>272</v>
      </c>
      <c r="I223" s="307"/>
      <c r="J223" s="306" t="s">
        <v>272</v>
      </c>
      <c r="K223" s="307"/>
      <c r="L223" s="306" t="s">
        <v>272</v>
      </c>
      <c r="M223" s="307"/>
      <c r="N223" s="154"/>
    </row>
    <row r="224" spans="3:14">
      <c r="C224" s="186">
        <v>26</v>
      </c>
      <c r="D224" s="157" t="str">
        <f>VLOOKUP($G$197,CALENDÁRIO!$A$3:$AF$23,27,FALSE)</f>
        <v>RECE.</v>
      </c>
      <c r="E224" s="305" t="s">
        <v>272</v>
      </c>
      <c r="F224" s="305"/>
      <c r="G224" s="305"/>
      <c r="H224" s="306" t="s">
        <v>272</v>
      </c>
      <c r="I224" s="307"/>
      <c r="J224" s="306" t="s">
        <v>272</v>
      </c>
      <c r="K224" s="307"/>
      <c r="L224" s="306" t="s">
        <v>272</v>
      </c>
      <c r="M224" s="307"/>
      <c r="N224" s="154"/>
    </row>
    <row r="225" spans="3:14">
      <c r="C225" s="186">
        <v>27</v>
      </c>
      <c r="D225" s="157" t="str">
        <f>VLOOKUP($G$197,CALENDÁRIO!$A$3:$AF$23,28,FALSE)</f>
        <v>SABADO</v>
      </c>
      <c r="E225" s="305"/>
      <c r="F225" s="305"/>
      <c r="G225" s="305"/>
      <c r="H225" s="306"/>
      <c r="I225" s="307"/>
      <c r="J225" s="306"/>
      <c r="K225" s="307"/>
      <c r="L225" s="306"/>
      <c r="M225" s="307"/>
      <c r="N225" s="154"/>
    </row>
    <row r="226" spans="3:14">
      <c r="C226" s="186">
        <v>28</v>
      </c>
      <c r="D226" s="157" t="str">
        <f>VLOOKUP($G$197,CALENDÁRIO!$A$3:$AF$23,29,FALSE)</f>
        <v>DOMINGO</v>
      </c>
      <c r="E226" s="305"/>
      <c r="F226" s="305"/>
      <c r="G226" s="305"/>
      <c r="H226" s="306"/>
      <c r="I226" s="307"/>
      <c r="J226" s="306"/>
      <c r="K226" s="307"/>
      <c r="L226" s="306"/>
      <c r="M226" s="307"/>
      <c r="N226" s="154"/>
    </row>
    <row r="227" spans="3:14">
      <c r="C227" s="186">
        <v>29</v>
      </c>
      <c r="D227" s="157" t="str">
        <f>VLOOKUP($G$197,CALENDÁRIO!$A$3:$AF$23,30,FALSE)</f>
        <v>RECE.</v>
      </c>
      <c r="E227" s="305" t="s">
        <v>272</v>
      </c>
      <c r="F227" s="305"/>
      <c r="G227" s="305"/>
      <c r="H227" s="306" t="s">
        <v>272</v>
      </c>
      <c r="I227" s="307"/>
      <c r="J227" s="306" t="s">
        <v>272</v>
      </c>
      <c r="K227" s="307"/>
      <c r="L227" s="306" t="s">
        <v>272</v>
      </c>
      <c r="M227" s="307"/>
      <c r="N227" s="154"/>
    </row>
    <row r="228" spans="3:14">
      <c r="C228" s="186">
        <v>30</v>
      </c>
      <c r="D228" s="157" t="str">
        <f>VLOOKUP($G$197,CALENDÁRIO!$A$3:$AF$23,31,FALSE)</f>
        <v>RECE.</v>
      </c>
      <c r="E228" s="305" t="s">
        <v>272</v>
      </c>
      <c r="F228" s="305"/>
      <c r="G228" s="305"/>
      <c r="H228" s="306" t="s">
        <v>272</v>
      </c>
      <c r="I228" s="307"/>
      <c r="J228" s="306" t="s">
        <v>272</v>
      </c>
      <c r="K228" s="307"/>
      <c r="L228" s="306" t="s">
        <v>272</v>
      </c>
      <c r="M228" s="307"/>
      <c r="N228" s="154"/>
    </row>
    <row r="229" spans="3:14">
      <c r="C229" s="186">
        <v>31</v>
      </c>
      <c r="D229" s="157" t="str">
        <f>VLOOKUP($G$197,CALENDÁRIO!$A$3:$AF$23,32,FALSE)</f>
        <v>RECE.</v>
      </c>
      <c r="E229" s="305" t="s">
        <v>272</v>
      </c>
      <c r="F229" s="305"/>
      <c r="G229" s="305"/>
      <c r="H229" s="306" t="s">
        <v>272</v>
      </c>
      <c r="I229" s="307"/>
      <c r="J229" s="306" t="s">
        <v>272</v>
      </c>
      <c r="K229" s="307"/>
      <c r="L229" s="306" t="s">
        <v>272</v>
      </c>
      <c r="M229" s="307"/>
      <c r="N229" s="154"/>
    </row>
    <row r="230" spans="3:14" ht="13.5" thickBot="1">
      <c r="C230" s="172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7"/>
    </row>
    <row r="231" spans="3:14" ht="14.25" thickTop="1" thickBot="1"/>
    <row r="232" spans="3:14" ht="13.5" thickTop="1">
      <c r="C232" s="148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50"/>
    </row>
    <row r="233" spans="3:14">
      <c r="C233" s="184"/>
      <c r="D233" s="308"/>
      <c r="E233" s="308"/>
      <c r="F233" s="308"/>
      <c r="G233" s="309" t="str">
        <f>'DIGITAÇÃO DE DADOS'!M20</f>
        <v>****</v>
      </c>
      <c r="H233" s="310"/>
      <c r="I233" s="310"/>
      <c r="J233" s="310"/>
      <c r="K233" s="311"/>
      <c r="L233" s="155"/>
      <c r="M233" s="155"/>
      <c r="N233" s="154"/>
    </row>
    <row r="234" spans="3:14">
      <c r="C234" s="185" t="s">
        <v>237</v>
      </c>
      <c r="D234" s="169" t="s">
        <v>238</v>
      </c>
      <c r="E234" s="308" t="s">
        <v>246</v>
      </c>
      <c r="F234" s="308"/>
      <c r="G234" s="155"/>
      <c r="H234" s="308" t="s">
        <v>247</v>
      </c>
      <c r="I234" s="308"/>
      <c r="J234" s="308" t="s">
        <v>248</v>
      </c>
      <c r="K234" s="308"/>
      <c r="L234" s="308" t="s">
        <v>249</v>
      </c>
      <c r="M234" s="308"/>
      <c r="N234" s="154"/>
    </row>
    <row r="235" spans="3:14">
      <c r="C235" s="186">
        <v>1</v>
      </c>
      <c r="D235" s="157" t="e">
        <f>VLOOKUP($G$233,CALENDÁRIO!$A$3:$AF$23,2,FALSE)</f>
        <v>#N/A</v>
      </c>
      <c r="E235" s="305"/>
      <c r="F235" s="305"/>
      <c r="G235" s="305"/>
      <c r="H235" s="306"/>
      <c r="I235" s="307"/>
      <c r="J235" s="306"/>
      <c r="K235" s="307"/>
      <c r="L235" s="306"/>
      <c r="M235" s="307"/>
      <c r="N235" s="154"/>
    </row>
    <row r="236" spans="3:14">
      <c r="C236" s="186">
        <v>2</v>
      </c>
      <c r="D236" s="157" t="e">
        <f>VLOOKUP($G$233,CALENDÁRIO!$A$3:$AF$23,3,FALSE)</f>
        <v>#N/A</v>
      </c>
      <c r="E236" s="305"/>
      <c r="F236" s="305"/>
      <c r="G236" s="305"/>
      <c r="H236" s="306"/>
      <c r="I236" s="307"/>
      <c r="J236" s="306"/>
      <c r="K236" s="307"/>
      <c r="L236" s="306"/>
      <c r="M236" s="307"/>
      <c r="N236" s="154"/>
    </row>
    <row r="237" spans="3:14">
      <c r="C237" s="186">
        <v>3</v>
      </c>
      <c r="D237" s="157" t="e">
        <f>VLOOKUP($G$233,CALENDÁRIO!$A$3:$AF$23,4,FALSE)</f>
        <v>#N/A</v>
      </c>
      <c r="E237" s="305"/>
      <c r="F237" s="305"/>
      <c r="G237" s="305"/>
      <c r="H237" s="306"/>
      <c r="I237" s="307"/>
      <c r="J237" s="306"/>
      <c r="K237" s="307"/>
      <c r="L237" s="306"/>
      <c r="M237" s="307"/>
      <c r="N237" s="154"/>
    </row>
    <row r="238" spans="3:14">
      <c r="C238" s="186">
        <v>4</v>
      </c>
      <c r="D238" s="157" t="e">
        <f>VLOOKUP($G$233,CALENDÁRIO!$A$3:$AF$23,5,FALSE)</f>
        <v>#N/A</v>
      </c>
      <c r="E238" s="305"/>
      <c r="F238" s="305"/>
      <c r="G238" s="305"/>
      <c r="H238" s="306"/>
      <c r="I238" s="307"/>
      <c r="J238" s="306"/>
      <c r="K238" s="307"/>
      <c r="L238" s="306"/>
      <c r="M238" s="307"/>
      <c r="N238" s="154"/>
    </row>
    <row r="239" spans="3:14">
      <c r="C239" s="186">
        <v>5</v>
      </c>
      <c r="D239" s="157" t="e">
        <f>VLOOKUP($G$233,CALENDÁRIO!$A$3:$AF$23,6,FALSE)</f>
        <v>#N/A</v>
      </c>
      <c r="E239" s="305"/>
      <c r="F239" s="305"/>
      <c r="G239" s="305"/>
      <c r="H239" s="306"/>
      <c r="I239" s="307"/>
      <c r="J239" s="306"/>
      <c r="K239" s="307"/>
      <c r="L239" s="306"/>
      <c r="M239" s="307"/>
      <c r="N239" s="154"/>
    </row>
    <row r="240" spans="3:14">
      <c r="C240" s="186">
        <v>6</v>
      </c>
      <c r="D240" s="157" t="e">
        <f>VLOOKUP($G$233,CALENDÁRIO!$A$3:$AF$23,7,FALSE)</f>
        <v>#N/A</v>
      </c>
      <c r="E240" s="305"/>
      <c r="F240" s="305"/>
      <c r="G240" s="305"/>
      <c r="H240" s="306"/>
      <c r="I240" s="307"/>
      <c r="J240" s="306"/>
      <c r="K240" s="307"/>
      <c r="L240" s="306"/>
      <c r="M240" s="307"/>
      <c r="N240" s="154"/>
    </row>
    <row r="241" spans="3:14">
      <c r="C241" s="186">
        <v>7</v>
      </c>
      <c r="D241" s="157" t="e">
        <f>VLOOKUP($G$233,CALENDÁRIO!$A$3:$AF$23,8,FALSE)</f>
        <v>#N/A</v>
      </c>
      <c r="E241" s="305"/>
      <c r="F241" s="305"/>
      <c r="G241" s="305"/>
      <c r="H241" s="306"/>
      <c r="I241" s="307"/>
      <c r="J241" s="306"/>
      <c r="K241" s="307"/>
      <c r="L241" s="306"/>
      <c r="M241" s="307"/>
      <c r="N241" s="154"/>
    </row>
    <row r="242" spans="3:14">
      <c r="C242" s="186">
        <v>8</v>
      </c>
      <c r="D242" s="157" t="e">
        <f>VLOOKUP($G$233,CALENDÁRIO!$A$3:$AF$23,9,FALSE)</f>
        <v>#N/A</v>
      </c>
      <c r="E242" s="305"/>
      <c r="F242" s="305"/>
      <c r="G242" s="305"/>
      <c r="H242" s="306"/>
      <c r="I242" s="307"/>
      <c r="J242" s="306"/>
      <c r="K242" s="307"/>
      <c r="L242" s="306"/>
      <c r="M242" s="307"/>
      <c r="N242" s="154"/>
    </row>
    <row r="243" spans="3:14">
      <c r="C243" s="186">
        <v>9</v>
      </c>
      <c r="D243" s="157" t="e">
        <f>VLOOKUP($G$233,CALENDÁRIO!$A$3:$AF$23,10,FALSE)</f>
        <v>#N/A</v>
      </c>
      <c r="E243" s="305"/>
      <c r="F243" s="305"/>
      <c r="G243" s="305"/>
      <c r="H243" s="306"/>
      <c r="I243" s="307"/>
      <c r="J243" s="306"/>
      <c r="K243" s="307"/>
      <c r="L243" s="306"/>
      <c r="M243" s="307"/>
      <c r="N243" s="154"/>
    </row>
    <row r="244" spans="3:14">
      <c r="C244" s="186">
        <v>10</v>
      </c>
      <c r="D244" s="157" t="e">
        <f>VLOOKUP($G$233,CALENDÁRIO!$A$3:$AF$23,11,FALSE)</f>
        <v>#N/A</v>
      </c>
      <c r="E244" s="305"/>
      <c r="F244" s="305"/>
      <c r="G244" s="305"/>
      <c r="H244" s="306"/>
      <c r="I244" s="307"/>
      <c r="J244" s="306"/>
      <c r="K244" s="307"/>
      <c r="L244" s="306"/>
      <c r="M244" s="307"/>
      <c r="N244" s="154"/>
    </row>
    <row r="245" spans="3:14">
      <c r="C245" s="186">
        <v>11</v>
      </c>
      <c r="D245" s="157" t="e">
        <f>VLOOKUP($G$233,CALENDÁRIO!$A$3:$AF$23,12,FALSE)</f>
        <v>#N/A</v>
      </c>
      <c r="E245" s="305"/>
      <c r="F245" s="305"/>
      <c r="G245" s="305"/>
      <c r="H245" s="306"/>
      <c r="I245" s="307"/>
      <c r="J245" s="306"/>
      <c r="K245" s="307"/>
      <c r="L245" s="306"/>
      <c r="M245" s="307"/>
      <c r="N245" s="154"/>
    </row>
    <row r="246" spans="3:14">
      <c r="C246" s="186">
        <v>12</v>
      </c>
      <c r="D246" s="157" t="e">
        <f>VLOOKUP($G$233,CALENDÁRIO!$A$3:$AF$23,13,FALSE)</f>
        <v>#N/A</v>
      </c>
      <c r="E246" s="305"/>
      <c r="F246" s="305"/>
      <c r="G246" s="305"/>
      <c r="H246" s="306"/>
      <c r="I246" s="307"/>
      <c r="J246" s="306"/>
      <c r="K246" s="307"/>
      <c r="L246" s="306"/>
      <c r="M246" s="307"/>
      <c r="N246" s="154"/>
    </row>
    <row r="247" spans="3:14">
      <c r="C247" s="186">
        <v>13</v>
      </c>
      <c r="D247" s="157" t="e">
        <f>VLOOKUP($G$233,CALENDÁRIO!$A$3:$AF$23,14,FALSE)</f>
        <v>#N/A</v>
      </c>
      <c r="E247" s="305"/>
      <c r="F247" s="305"/>
      <c r="G247" s="305"/>
      <c r="H247" s="306"/>
      <c r="I247" s="307"/>
      <c r="J247" s="306"/>
      <c r="K247" s="307"/>
      <c r="L247" s="306"/>
      <c r="M247" s="307"/>
      <c r="N247" s="154"/>
    </row>
    <row r="248" spans="3:14">
      <c r="C248" s="186">
        <v>14</v>
      </c>
      <c r="D248" s="157" t="e">
        <f>VLOOKUP($G$233,CALENDÁRIO!$A$3:$AF$23,15,FALSE)</f>
        <v>#N/A</v>
      </c>
      <c r="E248" s="305"/>
      <c r="F248" s="305"/>
      <c r="G248" s="305"/>
      <c r="H248" s="306"/>
      <c r="I248" s="307"/>
      <c r="J248" s="306"/>
      <c r="K248" s="307"/>
      <c r="L248" s="306"/>
      <c r="M248" s="307"/>
      <c r="N248" s="154"/>
    </row>
    <row r="249" spans="3:14">
      <c r="C249" s="186">
        <v>15</v>
      </c>
      <c r="D249" s="157" t="e">
        <f>VLOOKUP($G$233,CALENDÁRIO!$A$3:$AF$23,16,FALSE)</f>
        <v>#N/A</v>
      </c>
      <c r="E249" s="305"/>
      <c r="F249" s="305"/>
      <c r="G249" s="305"/>
      <c r="H249" s="306"/>
      <c r="I249" s="307"/>
      <c r="J249" s="306"/>
      <c r="K249" s="307"/>
      <c r="L249" s="306"/>
      <c r="M249" s="307"/>
      <c r="N249" s="154"/>
    </row>
    <row r="250" spans="3:14">
      <c r="C250" s="186">
        <v>16</v>
      </c>
      <c r="D250" s="157" t="e">
        <f>VLOOKUP($G$233,CALENDÁRIO!$A$3:$AF$23,17,FALSE)</f>
        <v>#N/A</v>
      </c>
      <c r="E250" s="305"/>
      <c r="F250" s="305"/>
      <c r="G250" s="305"/>
      <c r="H250" s="306"/>
      <c r="I250" s="307"/>
      <c r="J250" s="306"/>
      <c r="K250" s="307"/>
      <c r="L250" s="306"/>
      <c r="M250" s="307"/>
      <c r="N250" s="154"/>
    </row>
    <row r="251" spans="3:14">
      <c r="C251" s="186">
        <v>17</v>
      </c>
      <c r="D251" s="157" t="e">
        <f>VLOOKUP($G$233,CALENDÁRIO!$A$3:$AF$23,18,FALSE)</f>
        <v>#N/A</v>
      </c>
      <c r="E251" s="305"/>
      <c r="F251" s="305"/>
      <c r="G251" s="305"/>
      <c r="H251" s="306"/>
      <c r="I251" s="307"/>
      <c r="J251" s="306"/>
      <c r="K251" s="307"/>
      <c r="L251" s="306"/>
      <c r="M251" s="307"/>
      <c r="N251" s="154"/>
    </row>
    <row r="252" spans="3:14">
      <c r="C252" s="186">
        <v>18</v>
      </c>
      <c r="D252" s="157" t="e">
        <f>VLOOKUP($G$233,CALENDÁRIO!$A$3:$AF$23,19,FALSE)</f>
        <v>#N/A</v>
      </c>
      <c r="E252" s="305"/>
      <c r="F252" s="305"/>
      <c r="G252" s="305"/>
      <c r="H252" s="306"/>
      <c r="I252" s="307"/>
      <c r="J252" s="306"/>
      <c r="K252" s="307"/>
      <c r="L252" s="306"/>
      <c r="M252" s="307"/>
      <c r="N252" s="154"/>
    </row>
    <row r="253" spans="3:14">
      <c r="C253" s="186">
        <v>19</v>
      </c>
      <c r="D253" s="157" t="e">
        <f>VLOOKUP($G$233,CALENDÁRIO!$A$3:$AF$23,20,FALSE)</f>
        <v>#N/A</v>
      </c>
      <c r="E253" s="305"/>
      <c r="F253" s="305"/>
      <c r="G253" s="305"/>
      <c r="H253" s="306"/>
      <c r="I253" s="307"/>
      <c r="J253" s="306"/>
      <c r="K253" s="307"/>
      <c r="L253" s="306"/>
      <c r="M253" s="307"/>
      <c r="N253" s="154"/>
    </row>
    <row r="254" spans="3:14">
      <c r="C254" s="186">
        <v>20</v>
      </c>
      <c r="D254" s="157" t="e">
        <f>VLOOKUP($G$233,CALENDÁRIO!$A$3:$AF$23,21,FALSE)</f>
        <v>#N/A</v>
      </c>
      <c r="E254" s="305"/>
      <c r="F254" s="305"/>
      <c r="G254" s="305"/>
      <c r="H254" s="306"/>
      <c r="I254" s="307"/>
      <c r="J254" s="306"/>
      <c r="K254" s="307"/>
      <c r="L254" s="306"/>
      <c r="M254" s="307"/>
      <c r="N254" s="154"/>
    </row>
    <row r="255" spans="3:14">
      <c r="C255" s="186">
        <v>21</v>
      </c>
      <c r="D255" s="157" t="e">
        <f>VLOOKUP($G$233,CALENDÁRIO!$A$3:$AF$23,22,FALSE)</f>
        <v>#N/A</v>
      </c>
      <c r="E255" s="305"/>
      <c r="F255" s="305"/>
      <c r="G255" s="305"/>
      <c r="H255" s="306"/>
      <c r="I255" s="307"/>
      <c r="J255" s="306"/>
      <c r="K255" s="307"/>
      <c r="L255" s="306"/>
      <c r="M255" s="307"/>
      <c r="N255" s="154"/>
    </row>
    <row r="256" spans="3:14">
      <c r="C256" s="186">
        <v>22</v>
      </c>
      <c r="D256" s="157" t="e">
        <f>VLOOKUP($G$233,CALENDÁRIO!$A$3:$AF$23,23,FALSE)</f>
        <v>#N/A</v>
      </c>
      <c r="E256" s="305"/>
      <c r="F256" s="305"/>
      <c r="G256" s="305"/>
      <c r="H256" s="306"/>
      <c r="I256" s="307"/>
      <c r="J256" s="306"/>
      <c r="K256" s="307"/>
      <c r="L256" s="306"/>
      <c r="M256" s="307"/>
      <c r="N256" s="154"/>
    </row>
    <row r="257" spans="3:14">
      <c r="C257" s="186">
        <v>23</v>
      </c>
      <c r="D257" s="157" t="e">
        <f>VLOOKUP($G$233,CALENDÁRIO!$A$3:$AF$23,24,FALSE)</f>
        <v>#N/A</v>
      </c>
      <c r="E257" s="305"/>
      <c r="F257" s="305"/>
      <c r="G257" s="305"/>
      <c r="H257" s="306"/>
      <c r="I257" s="307"/>
      <c r="J257" s="306"/>
      <c r="K257" s="307"/>
      <c r="L257" s="306"/>
      <c r="M257" s="307"/>
      <c r="N257" s="154"/>
    </row>
    <row r="258" spans="3:14">
      <c r="C258" s="186">
        <v>24</v>
      </c>
      <c r="D258" s="157" t="e">
        <f>VLOOKUP($G$233,CALENDÁRIO!$A$3:$AF$23,25,FALSE)</f>
        <v>#N/A</v>
      </c>
      <c r="E258" s="305"/>
      <c r="F258" s="305"/>
      <c r="G258" s="305"/>
      <c r="H258" s="306"/>
      <c r="I258" s="307"/>
      <c r="J258" s="306"/>
      <c r="K258" s="307"/>
      <c r="L258" s="306"/>
      <c r="M258" s="307"/>
      <c r="N258" s="154"/>
    </row>
    <row r="259" spans="3:14">
      <c r="C259" s="186">
        <v>25</v>
      </c>
      <c r="D259" s="157" t="e">
        <f>VLOOKUP($G$233,CALENDÁRIO!$A$3:$AF$23,26,FALSE)</f>
        <v>#N/A</v>
      </c>
      <c r="E259" s="305"/>
      <c r="F259" s="305"/>
      <c r="G259" s="305"/>
      <c r="H259" s="306"/>
      <c r="I259" s="307"/>
      <c r="J259" s="306"/>
      <c r="K259" s="307"/>
      <c r="L259" s="306"/>
      <c r="M259" s="307"/>
      <c r="N259" s="154"/>
    </row>
    <row r="260" spans="3:14">
      <c r="C260" s="186">
        <v>26</v>
      </c>
      <c r="D260" s="157" t="e">
        <f>VLOOKUP($G$233,CALENDÁRIO!$A$3:$AF$23,27,FALSE)</f>
        <v>#N/A</v>
      </c>
      <c r="E260" s="305"/>
      <c r="F260" s="305"/>
      <c r="G260" s="305"/>
      <c r="H260" s="306"/>
      <c r="I260" s="307"/>
      <c r="J260" s="306"/>
      <c r="K260" s="307"/>
      <c r="L260" s="306"/>
      <c r="M260" s="307"/>
      <c r="N260" s="154"/>
    </row>
    <row r="261" spans="3:14">
      <c r="C261" s="186">
        <v>27</v>
      </c>
      <c r="D261" s="157" t="e">
        <f>VLOOKUP($G$233,CALENDÁRIO!$A$3:$AF$23,28,FALSE)</f>
        <v>#N/A</v>
      </c>
      <c r="E261" s="305"/>
      <c r="F261" s="305"/>
      <c r="G261" s="305"/>
      <c r="H261" s="306"/>
      <c r="I261" s="307"/>
      <c r="J261" s="306"/>
      <c r="K261" s="307"/>
      <c r="L261" s="306"/>
      <c r="M261" s="307"/>
      <c r="N261" s="154"/>
    </row>
    <row r="262" spans="3:14">
      <c r="C262" s="186">
        <v>28</v>
      </c>
      <c r="D262" s="157" t="e">
        <f>VLOOKUP($G$233,CALENDÁRIO!$A$3:$AF$23,29,FALSE)</f>
        <v>#N/A</v>
      </c>
      <c r="E262" s="305"/>
      <c r="F262" s="305"/>
      <c r="G262" s="305"/>
      <c r="H262" s="306"/>
      <c r="I262" s="307"/>
      <c r="J262" s="306"/>
      <c r="K262" s="307"/>
      <c r="L262" s="306"/>
      <c r="M262" s="307"/>
      <c r="N262" s="154"/>
    </row>
    <row r="263" spans="3:14">
      <c r="C263" s="186">
        <v>29</v>
      </c>
      <c r="D263" s="157" t="e">
        <f>VLOOKUP($G$233,CALENDÁRIO!$A$3:$AF$23,30,FALSE)</f>
        <v>#N/A</v>
      </c>
      <c r="E263" s="305"/>
      <c r="F263" s="305"/>
      <c r="G263" s="305"/>
      <c r="H263" s="306"/>
      <c r="I263" s="307"/>
      <c r="J263" s="306"/>
      <c r="K263" s="307"/>
      <c r="L263" s="306"/>
      <c r="M263" s="307"/>
      <c r="N263" s="154"/>
    </row>
    <row r="264" spans="3:14">
      <c r="C264" s="186">
        <v>30</v>
      </c>
      <c r="D264" s="157" t="e">
        <f>VLOOKUP($G$233,CALENDÁRIO!$A$3:$AF$23,31,FALSE)</f>
        <v>#N/A</v>
      </c>
      <c r="E264" s="305"/>
      <c r="F264" s="305"/>
      <c r="G264" s="305"/>
      <c r="H264" s="306"/>
      <c r="I264" s="307"/>
      <c r="J264" s="306"/>
      <c r="K264" s="307"/>
      <c r="L264" s="306"/>
      <c r="M264" s="307"/>
      <c r="N264" s="154"/>
    </row>
    <row r="265" spans="3:14">
      <c r="C265" s="186">
        <v>31</v>
      </c>
      <c r="D265" s="157" t="e">
        <f>VLOOKUP($G$233,CALENDÁRIO!$A$3:$AF$23,32,FALSE)</f>
        <v>#N/A</v>
      </c>
      <c r="E265" s="305"/>
      <c r="F265" s="305"/>
      <c r="G265" s="305"/>
      <c r="H265" s="306"/>
      <c r="I265" s="307"/>
      <c r="J265" s="306"/>
      <c r="K265" s="307"/>
      <c r="L265" s="306"/>
      <c r="M265" s="307"/>
      <c r="N265" s="154"/>
    </row>
    <row r="266" spans="3:14" ht="13.5" thickBot="1">
      <c r="C266" s="172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7"/>
    </row>
    <row r="267" spans="3:14" ht="14.25" thickTop="1" thickBot="1"/>
    <row r="268" spans="3:14" ht="13.5" thickTop="1">
      <c r="C268" s="148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50"/>
    </row>
    <row r="269" spans="3:14">
      <c r="C269" s="184"/>
      <c r="D269" s="308"/>
      <c r="E269" s="308"/>
      <c r="F269" s="308"/>
      <c r="G269" s="309" t="str">
        <f>'DIGITAÇÃO DE DADOS'!M21</f>
        <v>****</v>
      </c>
      <c r="H269" s="310"/>
      <c r="I269" s="310"/>
      <c r="J269" s="310"/>
      <c r="K269" s="311"/>
      <c r="L269" s="155"/>
      <c r="M269" s="155"/>
      <c r="N269" s="154"/>
    </row>
    <row r="270" spans="3:14">
      <c r="C270" s="185" t="s">
        <v>237</v>
      </c>
      <c r="D270" s="169" t="s">
        <v>238</v>
      </c>
      <c r="E270" s="308" t="s">
        <v>246</v>
      </c>
      <c r="F270" s="308"/>
      <c r="G270" s="155"/>
      <c r="H270" s="308" t="s">
        <v>247</v>
      </c>
      <c r="I270" s="308"/>
      <c r="J270" s="308" t="s">
        <v>248</v>
      </c>
      <c r="K270" s="308"/>
      <c r="L270" s="308" t="s">
        <v>249</v>
      </c>
      <c r="M270" s="308"/>
      <c r="N270" s="154"/>
    </row>
    <row r="271" spans="3:14">
      <c r="C271" s="186">
        <v>1</v>
      </c>
      <c r="D271" s="157" t="e">
        <f>VLOOKUP($G$269,CALENDÁRIO!$A$3:$AF$23,2,FALSE)</f>
        <v>#N/A</v>
      </c>
      <c r="E271" s="305"/>
      <c r="F271" s="305"/>
      <c r="G271" s="305"/>
      <c r="H271" s="306"/>
      <c r="I271" s="307"/>
      <c r="J271" s="306"/>
      <c r="K271" s="307"/>
      <c r="L271" s="306"/>
      <c r="M271" s="307"/>
      <c r="N271" s="154"/>
    </row>
    <row r="272" spans="3:14">
      <c r="C272" s="186">
        <v>2</v>
      </c>
      <c r="D272" s="157" t="e">
        <f>VLOOKUP($G$269,CALENDÁRIO!$A$3:$AF$23,3,FALSE)</f>
        <v>#N/A</v>
      </c>
      <c r="E272" s="305"/>
      <c r="F272" s="305"/>
      <c r="G272" s="305"/>
      <c r="H272" s="306"/>
      <c r="I272" s="307"/>
      <c r="J272" s="306"/>
      <c r="K272" s="307"/>
      <c r="L272" s="306"/>
      <c r="M272" s="307"/>
      <c r="N272" s="154"/>
    </row>
    <row r="273" spans="3:14">
      <c r="C273" s="186">
        <v>3</v>
      </c>
      <c r="D273" s="157" t="e">
        <f>VLOOKUP($G$269,CALENDÁRIO!$A$3:$AF$23,4,FALSE)</f>
        <v>#N/A</v>
      </c>
      <c r="E273" s="305"/>
      <c r="F273" s="305"/>
      <c r="G273" s="305"/>
      <c r="H273" s="306"/>
      <c r="I273" s="307"/>
      <c r="J273" s="306"/>
      <c r="K273" s="307"/>
      <c r="L273" s="306"/>
      <c r="M273" s="307"/>
      <c r="N273" s="154"/>
    </row>
    <row r="274" spans="3:14">
      <c r="C274" s="186">
        <v>4</v>
      </c>
      <c r="D274" s="157" t="e">
        <f>VLOOKUP($G$269,CALENDÁRIO!$A$3:$AF$23,5,FALSE)</f>
        <v>#N/A</v>
      </c>
      <c r="E274" s="305"/>
      <c r="F274" s="305"/>
      <c r="G274" s="305"/>
      <c r="H274" s="306"/>
      <c r="I274" s="307"/>
      <c r="J274" s="306"/>
      <c r="K274" s="307"/>
      <c r="L274" s="306"/>
      <c r="M274" s="307"/>
      <c r="N274" s="154"/>
    </row>
    <row r="275" spans="3:14">
      <c r="C275" s="186">
        <v>5</v>
      </c>
      <c r="D275" s="157" t="e">
        <f>VLOOKUP($G$269,CALENDÁRIO!$A$3:$AF$23,6,FALSE)</f>
        <v>#N/A</v>
      </c>
      <c r="E275" s="305"/>
      <c r="F275" s="305"/>
      <c r="G275" s="305"/>
      <c r="H275" s="306"/>
      <c r="I275" s="307"/>
      <c r="J275" s="306"/>
      <c r="K275" s="307"/>
      <c r="L275" s="306"/>
      <c r="M275" s="307"/>
      <c r="N275" s="154"/>
    </row>
    <row r="276" spans="3:14">
      <c r="C276" s="186">
        <v>6</v>
      </c>
      <c r="D276" s="157" t="e">
        <f>VLOOKUP($G$269,CALENDÁRIO!$A$3:$AF$23,7,FALSE)</f>
        <v>#N/A</v>
      </c>
      <c r="E276" s="305"/>
      <c r="F276" s="305"/>
      <c r="G276" s="305"/>
      <c r="H276" s="306"/>
      <c r="I276" s="307"/>
      <c r="J276" s="306"/>
      <c r="K276" s="307"/>
      <c r="L276" s="306"/>
      <c r="M276" s="307"/>
      <c r="N276" s="154"/>
    </row>
    <row r="277" spans="3:14">
      <c r="C277" s="186">
        <v>7</v>
      </c>
      <c r="D277" s="157" t="e">
        <f>VLOOKUP($G$269,CALENDÁRIO!$A$3:$AF$23,8,FALSE)</f>
        <v>#N/A</v>
      </c>
      <c r="E277" s="305"/>
      <c r="F277" s="305"/>
      <c r="G277" s="305"/>
      <c r="H277" s="306"/>
      <c r="I277" s="307"/>
      <c r="J277" s="306"/>
      <c r="K277" s="307"/>
      <c r="L277" s="306"/>
      <c r="M277" s="307"/>
      <c r="N277" s="154"/>
    </row>
    <row r="278" spans="3:14">
      <c r="C278" s="186">
        <v>8</v>
      </c>
      <c r="D278" s="157" t="e">
        <f>VLOOKUP($G$269,CALENDÁRIO!$A$3:$AF$23,9,FALSE)</f>
        <v>#N/A</v>
      </c>
      <c r="E278" s="305"/>
      <c r="F278" s="305"/>
      <c r="G278" s="305"/>
      <c r="H278" s="306"/>
      <c r="I278" s="307"/>
      <c r="J278" s="306"/>
      <c r="K278" s="307"/>
      <c r="L278" s="306"/>
      <c r="M278" s="307"/>
      <c r="N278" s="154"/>
    </row>
    <row r="279" spans="3:14">
      <c r="C279" s="186">
        <v>9</v>
      </c>
      <c r="D279" s="157" t="e">
        <f>VLOOKUP($G$269,CALENDÁRIO!$A$3:$AF$23,10,FALSE)</f>
        <v>#N/A</v>
      </c>
      <c r="E279" s="305"/>
      <c r="F279" s="305"/>
      <c r="G279" s="305"/>
      <c r="H279" s="306"/>
      <c r="I279" s="307"/>
      <c r="J279" s="306"/>
      <c r="K279" s="307"/>
      <c r="L279" s="306"/>
      <c r="M279" s="307"/>
      <c r="N279" s="154"/>
    </row>
    <row r="280" spans="3:14">
      <c r="C280" s="186">
        <v>10</v>
      </c>
      <c r="D280" s="157" t="e">
        <f>VLOOKUP($G$269,CALENDÁRIO!$A$3:$AF$23,11,FALSE)</f>
        <v>#N/A</v>
      </c>
      <c r="E280" s="305"/>
      <c r="F280" s="305"/>
      <c r="G280" s="305"/>
      <c r="H280" s="306"/>
      <c r="I280" s="307"/>
      <c r="J280" s="306"/>
      <c r="K280" s="307"/>
      <c r="L280" s="306"/>
      <c r="M280" s="307"/>
      <c r="N280" s="154"/>
    </row>
    <row r="281" spans="3:14">
      <c r="C281" s="186">
        <v>11</v>
      </c>
      <c r="D281" s="157" t="e">
        <f>VLOOKUP($G$269,CALENDÁRIO!$A$3:$AF$23,12,FALSE)</f>
        <v>#N/A</v>
      </c>
      <c r="E281" s="305"/>
      <c r="F281" s="305"/>
      <c r="G281" s="305"/>
      <c r="H281" s="306"/>
      <c r="I281" s="307"/>
      <c r="J281" s="306"/>
      <c r="K281" s="307"/>
      <c r="L281" s="306"/>
      <c r="M281" s="307"/>
      <c r="N281" s="154"/>
    </row>
    <row r="282" spans="3:14">
      <c r="C282" s="186">
        <v>12</v>
      </c>
      <c r="D282" s="157" t="e">
        <f>VLOOKUP($G$269,CALENDÁRIO!$A$3:$AF$23,13,FALSE)</f>
        <v>#N/A</v>
      </c>
      <c r="E282" s="305"/>
      <c r="F282" s="305"/>
      <c r="G282" s="305"/>
      <c r="H282" s="306"/>
      <c r="I282" s="307"/>
      <c r="J282" s="306"/>
      <c r="K282" s="307"/>
      <c r="L282" s="306"/>
      <c r="M282" s="307"/>
      <c r="N282" s="154"/>
    </row>
    <row r="283" spans="3:14">
      <c r="C283" s="186">
        <v>13</v>
      </c>
      <c r="D283" s="157" t="e">
        <f>VLOOKUP($G$269,CALENDÁRIO!$A$3:$AF$23,14,FALSE)</f>
        <v>#N/A</v>
      </c>
      <c r="E283" s="305"/>
      <c r="F283" s="305"/>
      <c r="G283" s="305"/>
      <c r="H283" s="306"/>
      <c r="I283" s="307"/>
      <c r="J283" s="306"/>
      <c r="K283" s="307"/>
      <c r="L283" s="306"/>
      <c r="M283" s="307"/>
      <c r="N283" s="154"/>
    </row>
    <row r="284" spans="3:14">
      <c r="C284" s="186">
        <v>14</v>
      </c>
      <c r="D284" s="157" t="e">
        <f>VLOOKUP($G$269,CALENDÁRIO!$A$3:$AF$23,15,FALSE)</f>
        <v>#N/A</v>
      </c>
      <c r="E284" s="305"/>
      <c r="F284" s="305"/>
      <c r="G284" s="305"/>
      <c r="H284" s="306"/>
      <c r="I284" s="307"/>
      <c r="J284" s="306"/>
      <c r="K284" s="307"/>
      <c r="L284" s="306"/>
      <c r="M284" s="307"/>
      <c r="N284" s="154"/>
    </row>
    <row r="285" spans="3:14">
      <c r="C285" s="186">
        <v>15</v>
      </c>
      <c r="D285" s="157" t="e">
        <f>VLOOKUP($G$269,CALENDÁRIO!$A$3:$AF$23,16,FALSE)</f>
        <v>#N/A</v>
      </c>
      <c r="E285" s="305"/>
      <c r="F285" s="305"/>
      <c r="G285" s="305"/>
      <c r="H285" s="306"/>
      <c r="I285" s="307"/>
      <c r="J285" s="306"/>
      <c r="K285" s="307"/>
      <c r="L285" s="306"/>
      <c r="M285" s="307"/>
      <c r="N285" s="154"/>
    </row>
    <row r="286" spans="3:14">
      <c r="C286" s="186">
        <v>16</v>
      </c>
      <c r="D286" s="157" t="e">
        <f>VLOOKUP($G$269,CALENDÁRIO!$A$3:$AF$23,17,FALSE)</f>
        <v>#N/A</v>
      </c>
      <c r="E286" s="305"/>
      <c r="F286" s="305"/>
      <c r="G286" s="305"/>
      <c r="H286" s="306"/>
      <c r="I286" s="307"/>
      <c r="J286" s="306"/>
      <c r="K286" s="307"/>
      <c r="L286" s="306"/>
      <c r="M286" s="307"/>
      <c r="N286" s="154"/>
    </row>
    <row r="287" spans="3:14">
      <c r="C287" s="186">
        <v>17</v>
      </c>
      <c r="D287" s="157" t="e">
        <f>VLOOKUP($G$269,CALENDÁRIO!$A$3:$AF$23,18,FALSE)</f>
        <v>#N/A</v>
      </c>
      <c r="E287" s="305"/>
      <c r="F287" s="305"/>
      <c r="G287" s="305"/>
      <c r="H287" s="306"/>
      <c r="I287" s="307"/>
      <c r="J287" s="306"/>
      <c r="K287" s="307"/>
      <c r="L287" s="306"/>
      <c r="M287" s="307"/>
      <c r="N287" s="154"/>
    </row>
    <row r="288" spans="3:14">
      <c r="C288" s="186">
        <v>18</v>
      </c>
      <c r="D288" s="157" t="e">
        <f>VLOOKUP($G$269,CALENDÁRIO!$A$3:$AF$23,19,FALSE)</f>
        <v>#N/A</v>
      </c>
      <c r="E288" s="305"/>
      <c r="F288" s="305"/>
      <c r="G288" s="305"/>
      <c r="H288" s="306"/>
      <c r="I288" s="307"/>
      <c r="J288" s="306"/>
      <c r="K288" s="307"/>
      <c r="L288" s="306"/>
      <c r="M288" s="307"/>
      <c r="N288" s="154"/>
    </row>
    <row r="289" spans="3:14">
      <c r="C289" s="186">
        <v>19</v>
      </c>
      <c r="D289" s="157" t="e">
        <f>VLOOKUP($G$269,CALENDÁRIO!$A$3:$AF$23,20,FALSE)</f>
        <v>#N/A</v>
      </c>
      <c r="E289" s="305"/>
      <c r="F289" s="305"/>
      <c r="G289" s="305"/>
      <c r="H289" s="306"/>
      <c r="I289" s="307"/>
      <c r="J289" s="306"/>
      <c r="K289" s="307"/>
      <c r="L289" s="306"/>
      <c r="M289" s="307"/>
      <c r="N289" s="154"/>
    </row>
    <row r="290" spans="3:14">
      <c r="C290" s="186">
        <v>20</v>
      </c>
      <c r="D290" s="157" t="e">
        <f>VLOOKUP($G$269,CALENDÁRIO!$A$3:$AF$23,21,FALSE)</f>
        <v>#N/A</v>
      </c>
      <c r="E290" s="305"/>
      <c r="F290" s="305"/>
      <c r="G290" s="305"/>
      <c r="H290" s="306"/>
      <c r="I290" s="307"/>
      <c r="J290" s="306"/>
      <c r="K290" s="307"/>
      <c r="L290" s="306"/>
      <c r="M290" s="307"/>
      <c r="N290" s="154"/>
    </row>
    <row r="291" spans="3:14">
      <c r="C291" s="186">
        <v>21</v>
      </c>
      <c r="D291" s="157" t="e">
        <f>VLOOKUP($G$269,CALENDÁRIO!$A$3:$AF$23,22,FALSE)</f>
        <v>#N/A</v>
      </c>
      <c r="E291" s="305"/>
      <c r="F291" s="305"/>
      <c r="G291" s="305"/>
      <c r="H291" s="306"/>
      <c r="I291" s="307"/>
      <c r="J291" s="306"/>
      <c r="K291" s="307"/>
      <c r="L291" s="306"/>
      <c r="M291" s="307"/>
      <c r="N291" s="154"/>
    </row>
    <row r="292" spans="3:14">
      <c r="C292" s="186">
        <v>22</v>
      </c>
      <c r="D292" s="157" t="e">
        <f>VLOOKUP($G$269,CALENDÁRIO!$A$3:$AF$23,23,FALSE)</f>
        <v>#N/A</v>
      </c>
      <c r="E292" s="305"/>
      <c r="F292" s="305"/>
      <c r="G292" s="305"/>
      <c r="H292" s="306"/>
      <c r="I292" s="307"/>
      <c r="J292" s="306"/>
      <c r="K292" s="307"/>
      <c r="L292" s="306"/>
      <c r="M292" s="307"/>
      <c r="N292" s="154"/>
    </row>
    <row r="293" spans="3:14">
      <c r="C293" s="186">
        <v>23</v>
      </c>
      <c r="D293" s="157" t="e">
        <f>VLOOKUP($G$269,CALENDÁRIO!$A$3:$AF$23,24,FALSE)</f>
        <v>#N/A</v>
      </c>
      <c r="E293" s="305"/>
      <c r="F293" s="305"/>
      <c r="G293" s="305"/>
      <c r="H293" s="306"/>
      <c r="I293" s="307"/>
      <c r="J293" s="306"/>
      <c r="K293" s="307"/>
      <c r="L293" s="306"/>
      <c r="M293" s="307"/>
      <c r="N293" s="154"/>
    </row>
    <row r="294" spans="3:14">
      <c r="C294" s="186">
        <v>24</v>
      </c>
      <c r="D294" s="157" t="e">
        <f>VLOOKUP($G$269,CALENDÁRIO!$A$3:$AF$23,25,FALSE)</f>
        <v>#N/A</v>
      </c>
      <c r="E294" s="305"/>
      <c r="F294" s="305"/>
      <c r="G294" s="305"/>
      <c r="H294" s="306"/>
      <c r="I294" s="307"/>
      <c r="J294" s="306"/>
      <c r="K294" s="307"/>
      <c r="L294" s="306"/>
      <c r="M294" s="307"/>
      <c r="N294" s="154"/>
    </row>
    <row r="295" spans="3:14">
      <c r="C295" s="186">
        <v>25</v>
      </c>
      <c r="D295" s="157" t="e">
        <f>VLOOKUP($G$269,CALENDÁRIO!$A$3:$AF$23,26,FALSE)</f>
        <v>#N/A</v>
      </c>
      <c r="E295" s="305"/>
      <c r="F295" s="305"/>
      <c r="G295" s="305"/>
      <c r="H295" s="306"/>
      <c r="I295" s="307"/>
      <c r="J295" s="306"/>
      <c r="K295" s="307"/>
      <c r="L295" s="306"/>
      <c r="M295" s="307"/>
      <c r="N295" s="154"/>
    </row>
    <row r="296" spans="3:14">
      <c r="C296" s="186">
        <v>26</v>
      </c>
      <c r="D296" s="157" t="e">
        <f>VLOOKUP($G$269,CALENDÁRIO!$A$3:$AF$23,27,FALSE)</f>
        <v>#N/A</v>
      </c>
      <c r="E296" s="305"/>
      <c r="F296" s="305"/>
      <c r="G296" s="305"/>
      <c r="H296" s="306"/>
      <c r="I296" s="307"/>
      <c r="J296" s="306"/>
      <c r="K296" s="307"/>
      <c r="L296" s="306"/>
      <c r="M296" s="307"/>
      <c r="N296" s="154"/>
    </row>
    <row r="297" spans="3:14">
      <c r="C297" s="186">
        <v>27</v>
      </c>
      <c r="D297" s="157" t="e">
        <f>VLOOKUP($G$269,CALENDÁRIO!$A$3:$AF$23,28,FALSE)</f>
        <v>#N/A</v>
      </c>
      <c r="E297" s="305"/>
      <c r="F297" s="305"/>
      <c r="G297" s="305"/>
      <c r="H297" s="306"/>
      <c r="I297" s="307"/>
      <c r="J297" s="306"/>
      <c r="K297" s="307"/>
      <c r="L297" s="306"/>
      <c r="M297" s="307"/>
      <c r="N297" s="154"/>
    </row>
    <row r="298" spans="3:14">
      <c r="C298" s="186">
        <v>28</v>
      </c>
      <c r="D298" s="157" t="e">
        <f>VLOOKUP($G$269,CALENDÁRIO!$A$3:$AF$23,29,FALSE)</f>
        <v>#N/A</v>
      </c>
      <c r="E298" s="305"/>
      <c r="F298" s="305"/>
      <c r="G298" s="305"/>
      <c r="H298" s="306"/>
      <c r="I298" s="307"/>
      <c r="J298" s="306"/>
      <c r="K298" s="307"/>
      <c r="L298" s="306"/>
      <c r="M298" s="307"/>
      <c r="N298" s="154"/>
    </row>
    <row r="299" spans="3:14">
      <c r="C299" s="186">
        <v>29</v>
      </c>
      <c r="D299" s="157" t="e">
        <f>VLOOKUP($G$269,CALENDÁRIO!$A$3:$AF$23,30,FALSE)</f>
        <v>#N/A</v>
      </c>
      <c r="E299" s="305"/>
      <c r="F299" s="305"/>
      <c r="G299" s="305"/>
      <c r="H299" s="306"/>
      <c r="I299" s="307"/>
      <c r="J299" s="306"/>
      <c r="K299" s="307"/>
      <c r="L299" s="306"/>
      <c r="M299" s="307"/>
      <c r="N299" s="154"/>
    </row>
    <row r="300" spans="3:14">
      <c r="C300" s="186">
        <v>30</v>
      </c>
      <c r="D300" s="157" t="e">
        <f>VLOOKUP($G$269,CALENDÁRIO!$A$3:$AF$23,31,FALSE)</f>
        <v>#N/A</v>
      </c>
      <c r="E300" s="305"/>
      <c r="F300" s="305"/>
      <c r="G300" s="305"/>
      <c r="H300" s="306"/>
      <c r="I300" s="307"/>
      <c r="J300" s="306"/>
      <c r="K300" s="307"/>
      <c r="L300" s="306"/>
      <c r="M300" s="307"/>
      <c r="N300" s="154"/>
    </row>
    <row r="301" spans="3:14">
      <c r="C301" s="186">
        <v>31</v>
      </c>
      <c r="D301" s="157" t="e">
        <f>VLOOKUP($G$269,CALENDÁRIO!$A$3:$AF$23,32,FALSE)</f>
        <v>#N/A</v>
      </c>
      <c r="E301" s="305"/>
      <c r="F301" s="305"/>
      <c r="G301" s="305"/>
      <c r="H301" s="306"/>
      <c r="I301" s="307"/>
      <c r="J301" s="306"/>
      <c r="K301" s="307"/>
      <c r="L301" s="306"/>
      <c r="M301" s="307"/>
      <c r="N301" s="154"/>
    </row>
    <row r="302" spans="3:14" ht="13.5" thickBot="1">
      <c r="C302" s="172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7"/>
    </row>
    <row r="303" spans="3:14" ht="13.5" thickTop="1"/>
  </sheetData>
  <sheetProtection password="CC86" sheet="1" objects="1" scenarios="1"/>
  <mergeCells count="1064">
    <mergeCell ref="E77:G77"/>
    <mergeCell ref="H77:I77"/>
    <mergeCell ref="J77:K77"/>
    <mergeCell ref="L77:M77"/>
    <mergeCell ref="E78:G78"/>
    <mergeCell ref="H78:I78"/>
    <mergeCell ref="J78:K78"/>
    <mergeCell ref="L78:M78"/>
    <mergeCell ref="E75:G75"/>
    <mergeCell ref="H75:I75"/>
    <mergeCell ref="J75:K75"/>
    <mergeCell ref="L75:M75"/>
    <mergeCell ref="E76:G76"/>
    <mergeCell ref="H76:I76"/>
    <mergeCell ref="J76:K76"/>
    <mergeCell ref="L76:M76"/>
    <mergeCell ref="E73:G73"/>
    <mergeCell ref="H73:I73"/>
    <mergeCell ref="J73:K73"/>
    <mergeCell ref="L73:M73"/>
    <mergeCell ref="E74:G74"/>
    <mergeCell ref="H74:I74"/>
    <mergeCell ref="J74:K74"/>
    <mergeCell ref="L74:M74"/>
    <mergeCell ref="E71:G71"/>
    <mergeCell ref="H71:I71"/>
    <mergeCell ref="J71:K71"/>
    <mergeCell ref="L71:M71"/>
    <mergeCell ref="E72:G72"/>
    <mergeCell ref="H72:I72"/>
    <mergeCell ref="J72:K72"/>
    <mergeCell ref="L72:M72"/>
    <mergeCell ref="E69:G69"/>
    <mergeCell ref="H69:I69"/>
    <mergeCell ref="J69:K69"/>
    <mergeCell ref="L69:M69"/>
    <mergeCell ref="E70:G70"/>
    <mergeCell ref="H70:I70"/>
    <mergeCell ref="J70:K70"/>
    <mergeCell ref="L70:M70"/>
    <mergeCell ref="E67:G67"/>
    <mergeCell ref="H67:I67"/>
    <mergeCell ref="J67:K67"/>
    <mergeCell ref="L67:M67"/>
    <mergeCell ref="E68:G68"/>
    <mergeCell ref="H68:I68"/>
    <mergeCell ref="J68:K68"/>
    <mergeCell ref="L68:M68"/>
    <mergeCell ref="E65:G65"/>
    <mergeCell ref="H65:I65"/>
    <mergeCell ref="J65:K65"/>
    <mergeCell ref="L65:M65"/>
    <mergeCell ref="E66:G66"/>
    <mergeCell ref="H66:I66"/>
    <mergeCell ref="J66:K66"/>
    <mergeCell ref="L66:M66"/>
    <mergeCell ref="E63:G63"/>
    <mergeCell ref="H63:I63"/>
    <mergeCell ref="J63:K63"/>
    <mergeCell ref="L63:M63"/>
    <mergeCell ref="E64:G64"/>
    <mergeCell ref="H64:I64"/>
    <mergeCell ref="J64:K64"/>
    <mergeCell ref="L64:M64"/>
    <mergeCell ref="E61:G61"/>
    <mergeCell ref="H61:I61"/>
    <mergeCell ref="J61:K61"/>
    <mergeCell ref="L61:M61"/>
    <mergeCell ref="E62:G62"/>
    <mergeCell ref="H62:I62"/>
    <mergeCell ref="J62:K62"/>
    <mergeCell ref="L62:M62"/>
    <mergeCell ref="E59:G59"/>
    <mergeCell ref="H59:I59"/>
    <mergeCell ref="J59:K59"/>
    <mergeCell ref="L59:M59"/>
    <mergeCell ref="E60:G60"/>
    <mergeCell ref="H60:I60"/>
    <mergeCell ref="J60:K60"/>
    <mergeCell ref="L60:M60"/>
    <mergeCell ref="E57:G57"/>
    <mergeCell ref="H57:I57"/>
    <mergeCell ref="J57:K57"/>
    <mergeCell ref="L57:M57"/>
    <mergeCell ref="E58:G58"/>
    <mergeCell ref="H58:I58"/>
    <mergeCell ref="J58:K58"/>
    <mergeCell ref="L58:M58"/>
    <mergeCell ref="E55:G55"/>
    <mergeCell ref="H55:I55"/>
    <mergeCell ref="J55:K55"/>
    <mergeCell ref="L55:M55"/>
    <mergeCell ref="E56:G56"/>
    <mergeCell ref="H56:I56"/>
    <mergeCell ref="J56:K56"/>
    <mergeCell ref="L56:M56"/>
    <mergeCell ref="D17:F17"/>
    <mergeCell ref="E18:F18"/>
    <mergeCell ref="H18:I18"/>
    <mergeCell ref="J18:K18"/>
    <mergeCell ref="L18:M18"/>
    <mergeCell ref="E54:F54"/>
    <mergeCell ref="H54:I54"/>
    <mergeCell ref="J54:K54"/>
    <mergeCell ref="L54:M54"/>
    <mergeCell ref="E19:G19"/>
    <mergeCell ref="H19:I19"/>
    <mergeCell ref="J19:K19"/>
    <mergeCell ref="L19:M19"/>
    <mergeCell ref="E20:G20"/>
    <mergeCell ref="H20:I20"/>
    <mergeCell ref="J20:K20"/>
    <mergeCell ref="L20:M20"/>
    <mergeCell ref="E21:G21"/>
    <mergeCell ref="H21:I21"/>
    <mergeCell ref="J21:K21"/>
    <mergeCell ref="L21:M21"/>
    <mergeCell ref="E22:G22"/>
    <mergeCell ref="H22:I22"/>
    <mergeCell ref="J22:K22"/>
    <mergeCell ref="L22:M22"/>
    <mergeCell ref="E23:G23"/>
    <mergeCell ref="H23:I23"/>
    <mergeCell ref="J23:K23"/>
    <mergeCell ref="L23:M23"/>
    <mergeCell ref="E24:G24"/>
    <mergeCell ref="H24:I24"/>
    <mergeCell ref="J24:K24"/>
    <mergeCell ref="L24:M24"/>
    <mergeCell ref="E25:G25"/>
    <mergeCell ref="H25:I25"/>
    <mergeCell ref="J25:K25"/>
    <mergeCell ref="L25:M25"/>
    <mergeCell ref="E26:G26"/>
    <mergeCell ref="H26:I26"/>
    <mergeCell ref="J26:K26"/>
    <mergeCell ref="L26:M26"/>
    <mergeCell ref="E27:G27"/>
    <mergeCell ref="H27:I27"/>
    <mergeCell ref="J27:K27"/>
    <mergeCell ref="L27:M27"/>
    <mergeCell ref="E28:G28"/>
    <mergeCell ref="H28:I28"/>
    <mergeCell ref="J28:K28"/>
    <mergeCell ref="L28:M28"/>
    <mergeCell ref="E29:G29"/>
    <mergeCell ref="H29:I29"/>
    <mergeCell ref="J29:K29"/>
    <mergeCell ref="L29:M29"/>
    <mergeCell ref="E30:G30"/>
    <mergeCell ref="H30:I30"/>
    <mergeCell ref="J30:K30"/>
    <mergeCell ref="L30:M30"/>
    <mergeCell ref="E31:G31"/>
    <mergeCell ref="H31:I31"/>
    <mergeCell ref="J31:K31"/>
    <mergeCell ref="L31:M31"/>
    <mergeCell ref="E32:G32"/>
    <mergeCell ref="H32:I32"/>
    <mergeCell ref="J32:K32"/>
    <mergeCell ref="L32:M32"/>
    <mergeCell ref="E33:G33"/>
    <mergeCell ref="H33:I33"/>
    <mergeCell ref="J33:K33"/>
    <mergeCell ref="L33:M33"/>
    <mergeCell ref="E34:G34"/>
    <mergeCell ref="H34:I34"/>
    <mergeCell ref="J34:K34"/>
    <mergeCell ref="L34:M34"/>
    <mergeCell ref="E35:G35"/>
    <mergeCell ref="H35:I35"/>
    <mergeCell ref="J35:K35"/>
    <mergeCell ref="L35:M35"/>
    <mergeCell ref="E36:G36"/>
    <mergeCell ref="H36:I36"/>
    <mergeCell ref="J36:K36"/>
    <mergeCell ref="L36:M36"/>
    <mergeCell ref="E37:G37"/>
    <mergeCell ref="H37:I37"/>
    <mergeCell ref="J37:K37"/>
    <mergeCell ref="L37:M37"/>
    <mergeCell ref="E38:G38"/>
    <mergeCell ref="H38:I38"/>
    <mergeCell ref="J38:K38"/>
    <mergeCell ref="L38:M38"/>
    <mergeCell ref="L48:M48"/>
    <mergeCell ref="E45:G45"/>
    <mergeCell ref="H45:I45"/>
    <mergeCell ref="J45:K45"/>
    <mergeCell ref="L45:M45"/>
    <mergeCell ref="E46:G46"/>
    <mergeCell ref="E39:G39"/>
    <mergeCell ref="H39:I39"/>
    <mergeCell ref="J39:K39"/>
    <mergeCell ref="L39:M39"/>
    <mergeCell ref="E40:G40"/>
    <mergeCell ref="H40:I40"/>
    <mergeCell ref="J40:K40"/>
    <mergeCell ref="L40:M40"/>
    <mergeCell ref="L44:M44"/>
    <mergeCell ref="E41:G41"/>
    <mergeCell ref="H41:I41"/>
    <mergeCell ref="J41:K41"/>
    <mergeCell ref="L41:M41"/>
    <mergeCell ref="E42:G42"/>
    <mergeCell ref="H42:I42"/>
    <mergeCell ref="J42:K42"/>
    <mergeCell ref="L42:M42"/>
    <mergeCell ref="E49:G49"/>
    <mergeCell ref="H49:I49"/>
    <mergeCell ref="J49:K49"/>
    <mergeCell ref="L49:M49"/>
    <mergeCell ref="G17:K17"/>
    <mergeCell ref="D53:F53"/>
    <mergeCell ref="G53:K53"/>
    <mergeCell ref="E47:G47"/>
    <mergeCell ref="H47:I47"/>
    <mergeCell ref="J47:K47"/>
    <mergeCell ref="E79:G79"/>
    <mergeCell ref="H79:I79"/>
    <mergeCell ref="J79:K79"/>
    <mergeCell ref="L79:M79"/>
    <mergeCell ref="E80:G80"/>
    <mergeCell ref="H80:I80"/>
    <mergeCell ref="J80:K80"/>
    <mergeCell ref="L80:M80"/>
    <mergeCell ref="H46:I46"/>
    <mergeCell ref="J46:K46"/>
    <mergeCell ref="L46:M46"/>
    <mergeCell ref="E43:G43"/>
    <mergeCell ref="H43:I43"/>
    <mergeCell ref="J43:K43"/>
    <mergeCell ref="L43:M43"/>
    <mergeCell ref="E44:G44"/>
    <mergeCell ref="H44:I44"/>
    <mergeCell ref="J44:K44"/>
    <mergeCell ref="L47:M47"/>
    <mergeCell ref="E48:G48"/>
    <mergeCell ref="H48:I48"/>
    <mergeCell ref="J48:K48"/>
    <mergeCell ref="E81:G81"/>
    <mergeCell ref="H81:I81"/>
    <mergeCell ref="J81:K81"/>
    <mergeCell ref="L81:M81"/>
    <mergeCell ref="E82:G82"/>
    <mergeCell ref="H82:I82"/>
    <mergeCell ref="J82:K82"/>
    <mergeCell ref="L82:M82"/>
    <mergeCell ref="E83:G83"/>
    <mergeCell ref="H83:I83"/>
    <mergeCell ref="J83:K83"/>
    <mergeCell ref="L83:M83"/>
    <mergeCell ref="E84:G84"/>
    <mergeCell ref="H84:I84"/>
    <mergeCell ref="J84:K84"/>
    <mergeCell ref="L84:M84"/>
    <mergeCell ref="E85:G85"/>
    <mergeCell ref="H85:I85"/>
    <mergeCell ref="J85:K85"/>
    <mergeCell ref="L85:M85"/>
    <mergeCell ref="D89:F89"/>
    <mergeCell ref="G89:K89"/>
    <mergeCell ref="E90:F90"/>
    <mergeCell ref="H90:I90"/>
    <mergeCell ref="J90:K90"/>
    <mergeCell ref="L90:M90"/>
    <mergeCell ref="E91:G91"/>
    <mergeCell ref="H91:I91"/>
    <mergeCell ref="J91:K91"/>
    <mergeCell ref="L91:M91"/>
    <mergeCell ref="E92:G92"/>
    <mergeCell ref="H92:I92"/>
    <mergeCell ref="J92:K92"/>
    <mergeCell ref="L92:M92"/>
    <mergeCell ref="E93:G93"/>
    <mergeCell ref="H93:I93"/>
    <mergeCell ref="J93:K93"/>
    <mergeCell ref="L93:M93"/>
    <mergeCell ref="E94:G94"/>
    <mergeCell ref="H94:I94"/>
    <mergeCell ref="J94:K94"/>
    <mergeCell ref="L94:M94"/>
    <mergeCell ref="E95:G95"/>
    <mergeCell ref="H95:I95"/>
    <mergeCell ref="J95:K95"/>
    <mergeCell ref="L95:M95"/>
    <mergeCell ref="E96:G96"/>
    <mergeCell ref="H96:I96"/>
    <mergeCell ref="J96:K96"/>
    <mergeCell ref="L96:M96"/>
    <mergeCell ref="E97:G97"/>
    <mergeCell ref="H97:I97"/>
    <mergeCell ref="J97:K97"/>
    <mergeCell ref="L97:M97"/>
    <mergeCell ref="E98:G98"/>
    <mergeCell ref="H98:I98"/>
    <mergeCell ref="J98:K98"/>
    <mergeCell ref="L98:M98"/>
    <mergeCell ref="E99:G99"/>
    <mergeCell ref="H99:I99"/>
    <mergeCell ref="J99:K99"/>
    <mergeCell ref="L99:M99"/>
    <mergeCell ref="E100:G100"/>
    <mergeCell ref="H100:I100"/>
    <mergeCell ref="J100:K100"/>
    <mergeCell ref="L100:M100"/>
    <mergeCell ref="E101:G101"/>
    <mergeCell ref="H101:I101"/>
    <mergeCell ref="J101:K101"/>
    <mergeCell ref="L101:M101"/>
    <mergeCell ref="E102:G102"/>
    <mergeCell ref="H102:I102"/>
    <mergeCell ref="J102:K102"/>
    <mergeCell ref="L102:M102"/>
    <mergeCell ref="E103:G103"/>
    <mergeCell ref="H103:I103"/>
    <mergeCell ref="J103:K103"/>
    <mergeCell ref="L103:M103"/>
    <mergeCell ref="E104:G104"/>
    <mergeCell ref="H104:I104"/>
    <mergeCell ref="J104:K104"/>
    <mergeCell ref="L104:M104"/>
    <mergeCell ref="E105:G105"/>
    <mergeCell ref="H105:I105"/>
    <mergeCell ref="J105:K105"/>
    <mergeCell ref="L105:M105"/>
    <mergeCell ref="E106:G106"/>
    <mergeCell ref="H106:I106"/>
    <mergeCell ref="J106:K106"/>
    <mergeCell ref="L106:M106"/>
    <mergeCell ref="E107:G107"/>
    <mergeCell ref="H107:I107"/>
    <mergeCell ref="J107:K107"/>
    <mergeCell ref="L107:M107"/>
    <mergeCell ref="E108:G108"/>
    <mergeCell ref="H108:I108"/>
    <mergeCell ref="J108:K108"/>
    <mergeCell ref="L108:M108"/>
    <mergeCell ref="E109:G109"/>
    <mergeCell ref="H109:I109"/>
    <mergeCell ref="J109:K109"/>
    <mergeCell ref="L109:M109"/>
    <mergeCell ref="E110:G110"/>
    <mergeCell ref="H110:I110"/>
    <mergeCell ref="J110:K110"/>
    <mergeCell ref="L110:M110"/>
    <mergeCell ref="E111:G111"/>
    <mergeCell ref="H111:I111"/>
    <mergeCell ref="J111:K111"/>
    <mergeCell ref="L111:M111"/>
    <mergeCell ref="E112:G112"/>
    <mergeCell ref="H112:I112"/>
    <mergeCell ref="J112:K112"/>
    <mergeCell ref="L112:M112"/>
    <mergeCell ref="E113:G113"/>
    <mergeCell ref="H113:I113"/>
    <mergeCell ref="J113:K113"/>
    <mergeCell ref="L113:M113"/>
    <mergeCell ref="E114:G114"/>
    <mergeCell ref="H114:I114"/>
    <mergeCell ref="J114:K114"/>
    <mergeCell ref="L114:M114"/>
    <mergeCell ref="E115:G115"/>
    <mergeCell ref="H115:I115"/>
    <mergeCell ref="J115:K115"/>
    <mergeCell ref="L115:M115"/>
    <mergeCell ref="E116:G116"/>
    <mergeCell ref="H116:I116"/>
    <mergeCell ref="J116:K116"/>
    <mergeCell ref="L116:M116"/>
    <mergeCell ref="E117:G117"/>
    <mergeCell ref="H117:I117"/>
    <mergeCell ref="J117:K117"/>
    <mergeCell ref="L117:M117"/>
    <mergeCell ref="E118:G118"/>
    <mergeCell ref="H118:I118"/>
    <mergeCell ref="J118:K118"/>
    <mergeCell ref="L118:M118"/>
    <mergeCell ref="E119:G119"/>
    <mergeCell ref="H119:I119"/>
    <mergeCell ref="J119:K119"/>
    <mergeCell ref="L119:M119"/>
    <mergeCell ref="E120:G120"/>
    <mergeCell ref="H120:I120"/>
    <mergeCell ref="J120:K120"/>
    <mergeCell ref="L120:M120"/>
    <mergeCell ref="E121:G121"/>
    <mergeCell ref="H121:I121"/>
    <mergeCell ref="J121:K121"/>
    <mergeCell ref="L121:M121"/>
    <mergeCell ref="D125:F125"/>
    <mergeCell ref="G125:K125"/>
    <mergeCell ref="E126:F126"/>
    <mergeCell ref="H126:I126"/>
    <mergeCell ref="J126:K126"/>
    <mergeCell ref="L126:M126"/>
    <mergeCell ref="E127:G127"/>
    <mergeCell ref="H127:I127"/>
    <mergeCell ref="J127:K127"/>
    <mergeCell ref="L127:M127"/>
    <mergeCell ref="E128:G128"/>
    <mergeCell ref="H128:I128"/>
    <mergeCell ref="J128:K128"/>
    <mergeCell ref="L128:M128"/>
    <mergeCell ref="E129:G129"/>
    <mergeCell ref="H129:I129"/>
    <mergeCell ref="J129:K129"/>
    <mergeCell ref="L129:M129"/>
    <mergeCell ref="E130:G130"/>
    <mergeCell ref="H130:I130"/>
    <mergeCell ref="J130:K130"/>
    <mergeCell ref="L130:M130"/>
    <mergeCell ref="E131:G131"/>
    <mergeCell ref="H131:I131"/>
    <mergeCell ref="J131:K131"/>
    <mergeCell ref="L131:M131"/>
    <mergeCell ref="E132:G132"/>
    <mergeCell ref="H132:I132"/>
    <mergeCell ref="J132:K132"/>
    <mergeCell ref="L132:M132"/>
    <mergeCell ref="E133:G133"/>
    <mergeCell ref="H133:I133"/>
    <mergeCell ref="J133:K133"/>
    <mergeCell ref="L133:M133"/>
    <mergeCell ref="E134:G134"/>
    <mergeCell ref="H134:I134"/>
    <mergeCell ref="J134:K134"/>
    <mergeCell ref="L134:M134"/>
    <mergeCell ref="E135:G135"/>
    <mergeCell ref="H135:I135"/>
    <mergeCell ref="J135:K135"/>
    <mergeCell ref="L135:M135"/>
    <mergeCell ref="E136:G136"/>
    <mergeCell ref="H136:I136"/>
    <mergeCell ref="J136:K136"/>
    <mergeCell ref="L136:M136"/>
    <mergeCell ref="E137:G137"/>
    <mergeCell ref="H137:I137"/>
    <mergeCell ref="J137:K137"/>
    <mergeCell ref="L137:M137"/>
    <mergeCell ref="E138:G138"/>
    <mergeCell ref="H138:I138"/>
    <mergeCell ref="J138:K138"/>
    <mergeCell ref="L138:M138"/>
    <mergeCell ref="E139:G139"/>
    <mergeCell ref="H139:I139"/>
    <mergeCell ref="J139:K139"/>
    <mergeCell ref="L139:M139"/>
    <mergeCell ref="E140:G140"/>
    <mergeCell ref="H140:I140"/>
    <mergeCell ref="J140:K140"/>
    <mergeCell ref="L140:M140"/>
    <mergeCell ref="E141:G141"/>
    <mergeCell ref="H141:I141"/>
    <mergeCell ref="J141:K141"/>
    <mergeCell ref="L141:M141"/>
    <mergeCell ref="E142:G142"/>
    <mergeCell ref="H142:I142"/>
    <mergeCell ref="J142:K142"/>
    <mergeCell ref="L142:M142"/>
    <mergeCell ref="E143:G143"/>
    <mergeCell ref="H143:I143"/>
    <mergeCell ref="J143:K143"/>
    <mergeCell ref="L143:M143"/>
    <mergeCell ref="E144:G144"/>
    <mergeCell ref="H144:I144"/>
    <mergeCell ref="J144:K144"/>
    <mergeCell ref="L144:M144"/>
    <mergeCell ref="E145:G145"/>
    <mergeCell ref="H145:I145"/>
    <mergeCell ref="J145:K145"/>
    <mergeCell ref="L145:M145"/>
    <mergeCell ref="E146:G146"/>
    <mergeCell ref="H146:I146"/>
    <mergeCell ref="J146:K146"/>
    <mergeCell ref="L146:M146"/>
    <mergeCell ref="E147:G147"/>
    <mergeCell ref="H147:I147"/>
    <mergeCell ref="J147:K147"/>
    <mergeCell ref="L147:M147"/>
    <mergeCell ref="E148:G148"/>
    <mergeCell ref="H148:I148"/>
    <mergeCell ref="J148:K148"/>
    <mergeCell ref="L148:M148"/>
    <mergeCell ref="E149:G149"/>
    <mergeCell ref="H149:I149"/>
    <mergeCell ref="J149:K149"/>
    <mergeCell ref="L149:M149"/>
    <mergeCell ref="E150:G150"/>
    <mergeCell ref="H150:I150"/>
    <mergeCell ref="J150:K150"/>
    <mergeCell ref="L150:M150"/>
    <mergeCell ref="E151:G151"/>
    <mergeCell ref="H151:I151"/>
    <mergeCell ref="J151:K151"/>
    <mergeCell ref="L151:M151"/>
    <mergeCell ref="E152:G152"/>
    <mergeCell ref="H152:I152"/>
    <mergeCell ref="J152:K152"/>
    <mergeCell ref="L152:M152"/>
    <mergeCell ref="E153:G153"/>
    <mergeCell ref="H153:I153"/>
    <mergeCell ref="J153:K153"/>
    <mergeCell ref="L153:M153"/>
    <mergeCell ref="E154:G154"/>
    <mergeCell ref="H154:I154"/>
    <mergeCell ref="J154:K154"/>
    <mergeCell ref="L154:M154"/>
    <mergeCell ref="E155:G155"/>
    <mergeCell ref="H155:I155"/>
    <mergeCell ref="J155:K155"/>
    <mergeCell ref="L155:M155"/>
    <mergeCell ref="E156:G156"/>
    <mergeCell ref="H156:I156"/>
    <mergeCell ref="J156:K156"/>
    <mergeCell ref="L156:M156"/>
    <mergeCell ref="E157:G157"/>
    <mergeCell ref="H157:I157"/>
    <mergeCell ref="J157:K157"/>
    <mergeCell ref="L157:M157"/>
    <mergeCell ref="D161:F161"/>
    <mergeCell ref="G161:K161"/>
    <mergeCell ref="E162:F162"/>
    <mergeCell ref="H162:I162"/>
    <mergeCell ref="J162:K162"/>
    <mergeCell ref="L162:M162"/>
    <mergeCell ref="E163:G163"/>
    <mergeCell ref="H163:I163"/>
    <mergeCell ref="J163:K163"/>
    <mergeCell ref="L163:M163"/>
    <mergeCell ref="E164:G164"/>
    <mergeCell ref="H164:I164"/>
    <mergeCell ref="J164:K164"/>
    <mergeCell ref="L164:M164"/>
    <mergeCell ref="E165:G165"/>
    <mergeCell ref="H165:I165"/>
    <mergeCell ref="J165:K165"/>
    <mergeCell ref="L165:M165"/>
    <mergeCell ref="E166:G166"/>
    <mergeCell ref="H166:I166"/>
    <mergeCell ref="J166:K166"/>
    <mergeCell ref="L166:M166"/>
    <mergeCell ref="E167:G167"/>
    <mergeCell ref="H167:I167"/>
    <mergeCell ref="J167:K167"/>
    <mergeCell ref="L167:M167"/>
    <mergeCell ref="E168:G168"/>
    <mergeCell ref="H168:I168"/>
    <mergeCell ref="J168:K168"/>
    <mergeCell ref="L168:M168"/>
    <mergeCell ref="E169:G169"/>
    <mergeCell ref="H169:I169"/>
    <mergeCell ref="J169:K169"/>
    <mergeCell ref="L169:M169"/>
    <mergeCell ref="E170:G170"/>
    <mergeCell ref="H170:I170"/>
    <mergeCell ref="J170:K170"/>
    <mergeCell ref="L170:M170"/>
    <mergeCell ref="E171:G171"/>
    <mergeCell ref="H171:I171"/>
    <mergeCell ref="J171:K171"/>
    <mergeCell ref="L171:M171"/>
    <mergeCell ref="E172:G172"/>
    <mergeCell ref="H172:I172"/>
    <mergeCell ref="J172:K172"/>
    <mergeCell ref="L172:M172"/>
    <mergeCell ref="E173:G173"/>
    <mergeCell ref="H173:I173"/>
    <mergeCell ref="J173:K173"/>
    <mergeCell ref="L173:M173"/>
    <mergeCell ref="E174:G174"/>
    <mergeCell ref="H174:I174"/>
    <mergeCell ref="J174:K174"/>
    <mergeCell ref="L174:M174"/>
    <mergeCell ref="E175:G175"/>
    <mergeCell ref="H175:I175"/>
    <mergeCell ref="J175:K175"/>
    <mergeCell ref="L175:M175"/>
    <mergeCell ref="E176:G176"/>
    <mergeCell ref="H176:I176"/>
    <mergeCell ref="J176:K176"/>
    <mergeCell ref="L176:M176"/>
    <mergeCell ref="E177:G177"/>
    <mergeCell ref="H177:I177"/>
    <mergeCell ref="J177:K177"/>
    <mergeCell ref="L177:M177"/>
    <mergeCell ref="E178:G178"/>
    <mergeCell ref="H178:I178"/>
    <mergeCell ref="J178:K178"/>
    <mergeCell ref="L178:M178"/>
    <mergeCell ref="E179:G179"/>
    <mergeCell ref="H179:I179"/>
    <mergeCell ref="J179:K179"/>
    <mergeCell ref="L179:M179"/>
    <mergeCell ref="E180:G180"/>
    <mergeCell ref="H180:I180"/>
    <mergeCell ref="J180:K180"/>
    <mergeCell ref="L180:M180"/>
    <mergeCell ref="E181:G181"/>
    <mergeCell ref="H181:I181"/>
    <mergeCell ref="J181:K181"/>
    <mergeCell ref="L181:M181"/>
    <mergeCell ref="E182:G182"/>
    <mergeCell ref="H182:I182"/>
    <mergeCell ref="J182:K182"/>
    <mergeCell ref="L182:M182"/>
    <mergeCell ref="E183:G183"/>
    <mergeCell ref="H183:I183"/>
    <mergeCell ref="J183:K183"/>
    <mergeCell ref="L183:M183"/>
    <mergeCell ref="E184:G184"/>
    <mergeCell ref="H184:I184"/>
    <mergeCell ref="J184:K184"/>
    <mergeCell ref="L184:M184"/>
    <mergeCell ref="E185:G185"/>
    <mergeCell ref="H185:I185"/>
    <mergeCell ref="J185:K185"/>
    <mergeCell ref="L185:M185"/>
    <mergeCell ref="E186:G186"/>
    <mergeCell ref="H186:I186"/>
    <mergeCell ref="J186:K186"/>
    <mergeCell ref="L186:M186"/>
    <mergeCell ref="E187:G187"/>
    <mergeCell ref="H187:I187"/>
    <mergeCell ref="J187:K187"/>
    <mergeCell ref="L187:M187"/>
    <mergeCell ref="E188:G188"/>
    <mergeCell ref="H188:I188"/>
    <mergeCell ref="J188:K188"/>
    <mergeCell ref="L188:M188"/>
    <mergeCell ref="E189:G189"/>
    <mergeCell ref="H189:I189"/>
    <mergeCell ref="J189:K189"/>
    <mergeCell ref="L189:M189"/>
    <mergeCell ref="E190:G190"/>
    <mergeCell ref="H190:I190"/>
    <mergeCell ref="J190:K190"/>
    <mergeCell ref="L190:M190"/>
    <mergeCell ref="E191:G191"/>
    <mergeCell ref="H191:I191"/>
    <mergeCell ref="J191:K191"/>
    <mergeCell ref="L191:M191"/>
    <mergeCell ref="E192:G192"/>
    <mergeCell ref="H192:I192"/>
    <mergeCell ref="J192:K192"/>
    <mergeCell ref="L192:M192"/>
    <mergeCell ref="E193:G193"/>
    <mergeCell ref="H193:I193"/>
    <mergeCell ref="J193:K193"/>
    <mergeCell ref="L193:M193"/>
    <mergeCell ref="D197:F197"/>
    <mergeCell ref="G197:K197"/>
    <mergeCell ref="E198:F198"/>
    <mergeCell ref="H198:I198"/>
    <mergeCell ref="J198:K198"/>
    <mergeCell ref="L198:M198"/>
    <mergeCell ref="E199:G199"/>
    <mergeCell ref="H199:I199"/>
    <mergeCell ref="J199:K199"/>
    <mergeCell ref="L199:M199"/>
    <mergeCell ref="E200:G200"/>
    <mergeCell ref="H200:I200"/>
    <mergeCell ref="J200:K200"/>
    <mergeCell ref="L200:M200"/>
    <mergeCell ref="E201:G201"/>
    <mergeCell ref="H201:I201"/>
    <mergeCell ref="J201:K201"/>
    <mergeCell ref="L201:M201"/>
    <mergeCell ref="E202:G202"/>
    <mergeCell ref="H202:I202"/>
    <mergeCell ref="J202:K202"/>
    <mergeCell ref="L202:M202"/>
    <mergeCell ref="E203:G203"/>
    <mergeCell ref="H203:I203"/>
    <mergeCell ref="J203:K203"/>
    <mergeCell ref="L203:M203"/>
    <mergeCell ref="E204:G204"/>
    <mergeCell ref="H204:I204"/>
    <mergeCell ref="J204:K204"/>
    <mergeCell ref="L204:M204"/>
    <mergeCell ref="E205:G205"/>
    <mergeCell ref="H205:I205"/>
    <mergeCell ref="J205:K205"/>
    <mergeCell ref="L205:M205"/>
    <mergeCell ref="E206:G206"/>
    <mergeCell ref="H206:I206"/>
    <mergeCell ref="J206:K206"/>
    <mergeCell ref="L206:M206"/>
    <mergeCell ref="E207:G207"/>
    <mergeCell ref="H207:I207"/>
    <mergeCell ref="J207:K207"/>
    <mergeCell ref="L207:M207"/>
    <mergeCell ref="E208:G208"/>
    <mergeCell ref="H208:I208"/>
    <mergeCell ref="J208:K208"/>
    <mergeCell ref="L208:M208"/>
    <mergeCell ref="E209:G209"/>
    <mergeCell ref="H209:I209"/>
    <mergeCell ref="J209:K209"/>
    <mergeCell ref="L209:M209"/>
    <mergeCell ref="E210:G210"/>
    <mergeCell ref="H210:I210"/>
    <mergeCell ref="J210:K210"/>
    <mergeCell ref="L210:M210"/>
    <mergeCell ref="E211:G211"/>
    <mergeCell ref="H211:I211"/>
    <mergeCell ref="J211:K211"/>
    <mergeCell ref="L211:M211"/>
    <mergeCell ref="E212:G212"/>
    <mergeCell ref="H212:I212"/>
    <mergeCell ref="J212:K212"/>
    <mergeCell ref="L212:M212"/>
    <mergeCell ref="E213:G213"/>
    <mergeCell ref="H213:I213"/>
    <mergeCell ref="J213:K213"/>
    <mergeCell ref="L213:M213"/>
    <mergeCell ref="E214:G214"/>
    <mergeCell ref="H214:I214"/>
    <mergeCell ref="J214:K214"/>
    <mergeCell ref="L214:M214"/>
    <mergeCell ref="E215:G215"/>
    <mergeCell ref="H215:I215"/>
    <mergeCell ref="J215:K215"/>
    <mergeCell ref="L215:M215"/>
    <mergeCell ref="E216:G216"/>
    <mergeCell ref="H216:I216"/>
    <mergeCell ref="J216:K216"/>
    <mergeCell ref="L216:M216"/>
    <mergeCell ref="E217:G217"/>
    <mergeCell ref="H217:I217"/>
    <mergeCell ref="J217:K217"/>
    <mergeCell ref="L217:M217"/>
    <mergeCell ref="E218:G218"/>
    <mergeCell ref="H218:I218"/>
    <mergeCell ref="J218:K218"/>
    <mergeCell ref="L218:M218"/>
    <mergeCell ref="E219:G219"/>
    <mergeCell ref="H219:I219"/>
    <mergeCell ref="J219:K219"/>
    <mergeCell ref="L219:M219"/>
    <mergeCell ref="E220:G220"/>
    <mergeCell ref="H220:I220"/>
    <mergeCell ref="J220:K220"/>
    <mergeCell ref="L220:M220"/>
    <mergeCell ref="E221:G221"/>
    <mergeCell ref="H221:I221"/>
    <mergeCell ref="J221:K221"/>
    <mergeCell ref="L221:M221"/>
    <mergeCell ref="E222:G222"/>
    <mergeCell ref="H222:I222"/>
    <mergeCell ref="J222:K222"/>
    <mergeCell ref="L222:M222"/>
    <mergeCell ref="E223:G223"/>
    <mergeCell ref="H223:I223"/>
    <mergeCell ref="J223:K223"/>
    <mergeCell ref="L223:M223"/>
    <mergeCell ref="E224:G224"/>
    <mergeCell ref="H224:I224"/>
    <mergeCell ref="J224:K224"/>
    <mergeCell ref="L224:M224"/>
    <mergeCell ref="E225:G225"/>
    <mergeCell ref="H225:I225"/>
    <mergeCell ref="J225:K225"/>
    <mergeCell ref="L225:M225"/>
    <mergeCell ref="E226:G226"/>
    <mergeCell ref="H226:I226"/>
    <mergeCell ref="J226:K226"/>
    <mergeCell ref="L226:M226"/>
    <mergeCell ref="E227:G227"/>
    <mergeCell ref="H227:I227"/>
    <mergeCell ref="J227:K227"/>
    <mergeCell ref="L227:M227"/>
    <mergeCell ref="E228:G228"/>
    <mergeCell ref="H228:I228"/>
    <mergeCell ref="J228:K228"/>
    <mergeCell ref="L228:M228"/>
    <mergeCell ref="E229:G229"/>
    <mergeCell ref="H229:I229"/>
    <mergeCell ref="J229:K229"/>
    <mergeCell ref="L229:M229"/>
    <mergeCell ref="D233:F233"/>
    <mergeCell ref="G233:K233"/>
    <mergeCell ref="E234:F234"/>
    <mergeCell ref="H234:I234"/>
    <mergeCell ref="J234:K234"/>
    <mergeCell ref="L234:M234"/>
    <mergeCell ref="E235:G235"/>
    <mergeCell ref="H235:I235"/>
    <mergeCell ref="J235:K235"/>
    <mergeCell ref="L235:M235"/>
    <mergeCell ref="E236:G236"/>
    <mergeCell ref="H236:I236"/>
    <mergeCell ref="J236:K236"/>
    <mergeCell ref="L236:M236"/>
    <mergeCell ref="E237:G237"/>
    <mergeCell ref="H237:I237"/>
    <mergeCell ref="J237:K237"/>
    <mergeCell ref="L237:M237"/>
    <mergeCell ref="E238:G238"/>
    <mergeCell ref="H238:I238"/>
    <mergeCell ref="J238:K238"/>
    <mergeCell ref="L238:M238"/>
    <mergeCell ref="E239:G239"/>
    <mergeCell ref="H239:I239"/>
    <mergeCell ref="J239:K239"/>
    <mergeCell ref="L239:M239"/>
    <mergeCell ref="E240:G240"/>
    <mergeCell ref="H240:I240"/>
    <mergeCell ref="J240:K240"/>
    <mergeCell ref="L240:M240"/>
    <mergeCell ref="E241:G241"/>
    <mergeCell ref="H241:I241"/>
    <mergeCell ref="J241:K241"/>
    <mergeCell ref="L241:M241"/>
    <mergeCell ref="E242:G242"/>
    <mergeCell ref="H242:I242"/>
    <mergeCell ref="J242:K242"/>
    <mergeCell ref="L242:M242"/>
    <mergeCell ref="E243:G243"/>
    <mergeCell ref="H243:I243"/>
    <mergeCell ref="J243:K243"/>
    <mergeCell ref="L243:M243"/>
    <mergeCell ref="E244:G244"/>
    <mergeCell ref="H244:I244"/>
    <mergeCell ref="J244:K244"/>
    <mergeCell ref="L244:M244"/>
    <mergeCell ref="E245:G245"/>
    <mergeCell ref="H245:I245"/>
    <mergeCell ref="J245:K245"/>
    <mergeCell ref="L245:M245"/>
    <mergeCell ref="E246:G246"/>
    <mergeCell ref="H246:I246"/>
    <mergeCell ref="J246:K246"/>
    <mergeCell ref="L246:M246"/>
    <mergeCell ref="E247:G247"/>
    <mergeCell ref="H247:I247"/>
    <mergeCell ref="J247:K247"/>
    <mergeCell ref="L247:M247"/>
    <mergeCell ref="E248:G248"/>
    <mergeCell ref="H248:I248"/>
    <mergeCell ref="J248:K248"/>
    <mergeCell ref="L248:M248"/>
    <mergeCell ref="E249:G249"/>
    <mergeCell ref="H249:I249"/>
    <mergeCell ref="J249:K249"/>
    <mergeCell ref="L249:M249"/>
    <mergeCell ref="E250:G250"/>
    <mergeCell ref="H250:I250"/>
    <mergeCell ref="J250:K250"/>
    <mergeCell ref="L250:M250"/>
    <mergeCell ref="E251:G251"/>
    <mergeCell ref="H251:I251"/>
    <mergeCell ref="J251:K251"/>
    <mergeCell ref="L251:M251"/>
    <mergeCell ref="E252:G252"/>
    <mergeCell ref="H252:I252"/>
    <mergeCell ref="J252:K252"/>
    <mergeCell ref="L252:M252"/>
    <mergeCell ref="E253:G253"/>
    <mergeCell ref="H253:I253"/>
    <mergeCell ref="J253:K253"/>
    <mergeCell ref="L253:M253"/>
    <mergeCell ref="E254:G254"/>
    <mergeCell ref="H254:I254"/>
    <mergeCell ref="J254:K254"/>
    <mergeCell ref="L254:M254"/>
    <mergeCell ref="E255:G255"/>
    <mergeCell ref="H255:I255"/>
    <mergeCell ref="J255:K255"/>
    <mergeCell ref="L255:M255"/>
    <mergeCell ref="E256:G256"/>
    <mergeCell ref="H256:I256"/>
    <mergeCell ref="J256:K256"/>
    <mergeCell ref="L256:M256"/>
    <mergeCell ref="E257:G257"/>
    <mergeCell ref="H257:I257"/>
    <mergeCell ref="J257:K257"/>
    <mergeCell ref="L257:M257"/>
    <mergeCell ref="E258:G258"/>
    <mergeCell ref="H258:I258"/>
    <mergeCell ref="J258:K258"/>
    <mergeCell ref="L258:M258"/>
    <mergeCell ref="E259:G259"/>
    <mergeCell ref="H259:I259"/>
    <mergeCell ref="J259:K259"/>
    <mergeCell ref="L259:M259"/>
    <mergeCell ref="E260:G260"/>
    <mergeCell ref="H260:I260"/>
    <mergeCell ref="J260:K260"/>
    <mergeCell ref="L260:M260"/>
    <mergeCell ref="E261:G261"/>
    <mergeCell ref="H261:I261"/>
    <mergeCell ref="J261:K261"/>
    <mergeCell ref="L261:M261"/>
    <mergeCell ref="E262:G262"/>
    <mergeCell ref="H262:I262"/>
    <mergeCell ref="J262:K262"/>
    <mergeCell ref="L262:M262"/>
    <mergeCell ref="E263:G263"/>
    <mergeCell ref="H263:I263"/>
    <mergeCell ref="J263:K263"/>
    <mergeCell ref="L263:M263"/>
    <mergeCell ref="E264:G264"/>
    <mergeCell ref="H264:I264"/>
    <mergeCell ref="J264:K264"/>
    <mergeCell ref="L264:M264"/>
    <mergeCell ref="E265:G265"/>
    <mergeCell ref="H265:I265"/>
    <mergeCell ref="J265:K265"/>
    <mergeCell ref="L265:M265"/>
    <mergeCell ref="D269:F269"/>
    <mergeCell ref="G269:K269"/>
    <mergeCell ref="E270:F270"/>
    <mergeCell ref="H270:I270"/>
    <mergeCell ref="J270:K270"/>
    <mergeCell ref="L270:M270"/>
    <mergeCell ref="E271:G271"/>
    <mergeCell ref="H271:I271"/>
    <mergeCell ref="J271:K271"/>
    <mergeCell ref="L271:M271"/>
    <mergeCell ref="E272:G272"/>
    <mergeCell ref="H272:I272"/>
    <mergeCell ref="J272:K272"/>
    <mergeCell ref="L272:M272"/>
    <mergeCell ref="E273:G273"/>
    <mergeCell ref="H273:I273"/>
    <mergeCell ref="J273:K273"/>
    <mergeCell ref="L273:M273"/>
    <mergeCell ref="E274:G274"/>
    <mergeCell ref="H274:I274"/>
    <mergeCell ref="J274:K274"/>
    <mergeCell ref="L274:M274"/>
    <mergeCell ref="E275:G275"/>
    <mergeCell ref="H275:I275"/>
    <mergeCell ref="J275:K275"/>
    <mergeCell ref="L275:M275"/>
    <mergeCell ref="E276:G276"/>
    <mergeCell ref="H276:I276"/>
    <mergeCell ref="J276:K276"/>
    <mergeCell ref="L276:M276"/>
    <mergeCell ref="E277:G277"/>
    <mergeCell ref="H277:I277"/>
    <mergeCell ref="J277:K277"/>
    <mergeCell ref="L277:M277"/>
    <mergeCell ref="E278:G278"/>
    <mergeCell ref="H278:I278"/>
    <mergeCell ref="J278:K278"/>
    <mergeCell ref="L278:M278"/>
    <mergeCell ref="E279:G279"/>
    <mergeCell ref="H279:I279"/>
    <mergeCell ref="J279:K279"/>
    <mergeCell ref="L279:M279"/>
    <mergeCell ref="E280:G280"/>
    <mergeCell ref="H280:I280"/>
    <mergeCell ref="J280:K280"/>
    <mergeCell ref="L280:M280"/>
    <mergeCell ref="E281:G281"/>
    <mergeCell ref="H281:I281"/>
    <mergeCell ref="J281:K281"/>
    <mergeCell ref="L281:M281"/>
    <mergeCell ref="E282:G282"/>
    <mergeCell ref="H282:I282"/>
    <mergeCell ref="J282:K282"/>
    <mergeCell ref="L282:M282"/>
    <mergeCell ref="E283:G283"/>
    <mergeCell ref="H283:I283"/>
    <mergeCell ref="J283:K283"/>
    <mergeCell ref="L283:M283"/>
    <mergeCell ref="E291:G291"/>
    <mergeCell ref="H291:I291"/>
    <mergeCell ref="J291:K291"/>
    <mergeCell ref="L291:M291"/>
    <mergeCell ref="E292:G292"/>
    <mergeCell ref="H292:I292"/>
    <mergeCell ref="J292:K292"/>
    <mergeCell ref="L292:M292"/>
    <mergeCell ref="E293:G293"/>
    <mergeCell ref="H293:I293"/>
    <mergeCell ref="J293:K293"/>
    <mergeCell ref="L293:M293"/>
    <mergeCell ref="E284:G284"/>
    <mergeCell ref="H284:I284"/>
    <mergeCell ref="J284:K284"/>
    <mergeCell ref="L284:M284"/>
    <mergeCell ref="E285:G285"/>
    <mergeCell ref="H285:I285"/>
    <mergeCell ref="J285:K285"/>
    <mergeCell ref="L285:M285"/>
    <mergeCell ref="E286:G286"/>
    <mergeCell ref="H286:I286"/>
    <mergeCell ref="J286:K286"/>
    <mergeCell ref="L286:M286"/>
    <mergeCell ref="E287:G287"/>
    <mergeCell ref="H287:I287"/>
    <mergeCell ref="J287:K287"/>
    <mergeCell ref="L287:M287"/>
    <mergeCell ref="E288:G288"/>
    <mergeCell ref="H288:I288"/>
    <mergeCell ref="J288:K288"/>
    <mergeCell ref="L288:M288"/>
    <mergeCell ref="J13:K13"/>
    <mergeCell ref="M13:N13"/>
    <mergeCell ref="E294:G294"/>
    <mergeCell ref="H294:I294"/>
    <mergeCell ref="J294:K294"/>
    <mergeCell ref="L294:M294"/>
    <mergeCell ref="E295:G295"/>
    <mergeCell ref="H295:I295"/>
    <mergeCell ref="J295:K295"/>
    <mergeCell ref="L295:M295"/>
    <mergeCell ref="E296:G296"/>
    <mergeCell ref="H296:I296"/>
    <mergeCell ref="J296:K296"/>
    <mergeCell ref="L296:M296"/>
    <mergeCell ref="J300:K300"/>
    <mergeCell ref="L300:M300"/>
    <mergeCell ref="E297:G297"/>
    <mergeCell ref="H297:I297"/>
    <mergeCell ref="J297:K297"/>
    <mergeCell ref="L297:M297"/>
    <mergeCell ref="E298:G298"/>
    <mergeCell ref="H298:I298"/>
    <mergeCell ref="J298:K298"/>
    <mergeCell ref="L298:M298"/>
    <mergeCell ref="E289:G289"/>
    <mergeCell ref="H289:I289"/>
    <mergeCell ref="J289:K289"/>
    <mergeCell ref="L289:M289"/>
    <mergeCell ref="E290:G290"/>
    <mergeCell ref="H290:I290"/>
    <mergeCell ref="J290:K290"/>
    <mergeCell ref="L290:M290"/>
    <mergeCell ref="D7:E7"/>
    <mergeCell ref="G7:H7"/>
    <mergeCell ref="J7:K7"/>
    <mergeCell ref="M7:N7"/>
    <mergeCell ref="D9:E9"/>
    <mergeCell ref="G9:H9"/>
    <mergeCell ref="J9:K9"/>
    <mergeCell ref="M9:N9"/>
    <mergeCell ref="D3:E3"/>
    <mergeCell ref="G3:H3"/>
    <mergeCell ref="J3:K3"/>
    <mergeCell ref="M3:N3"/>
    <mergeCell ref="D5:E5"/>
    <mergeCell ref="G5:H5"/>
    <mergeCell ref="J5:K5"/>
    <mergeCell ref="M5:N5"/>
    <mergeCell ref="E301:G301"/>
    <mergeCell ref="H301:I301"/>
    <mergeCell ref="J301:K301"/>
    <mergeCell ref="L301:M301"/>
    <mergeCell ref="E299:G299"/>
    <mergeCell ref="H299:I299"/>
    <mergeCell ref="J299:K299"/>
    <mergeCell ref="L299:M299"/>
    <mergeCell ref="E300:G300"/>
    <mergeCell ref="H300:I300"/>
    <mergeCell ref="D11:E11"/>
    <mergeCell ref="G11:H11"/>
    <mergeCell ref="J11:K11"/>
    <mergeCell ref="M11:N11"/>
    <mergeCell ref="D13:E13"/>
    <mergeCell ref="G13:H13"/>
  </mergeCells>
  <dataValidations count="1">
    <dataValidation type="list" allowBlank="1" showInputMessage="1" showErrorMessage="1" sqref="K127:K132 K44:K49 K235:K240 M127:M132 K199:K204 K55:K60 I101:I121 I19:I24 M44:M49 K271:K276 L19:L49 M19:M24 E19:H49 J19:J49 K19:K24 I91:I96 M108:M121 I142:I147 L91:L121 M91:M96 E91:H121 J91:J121 K91:K96 E127:H157 J127:J157 I173:I193 I163:I168 K173:K193 M173:M193 L163:L193 M163:M168 E163:H193 J163:J193 K163:K168 I65:I85 I55:I60 K65:K85 M65:M85 L55:L85 M55:M60 E55:H85 J55:J85 K156:K157 I127:I132 M156:M157 I37:I42 L127:L157 I209:I229 I199:I204 K209:K229 M209:M229 L199:L229 M199:M204 E199:H229 J199:J229 I245:I265 I235:I240 K245:K265 M245:M265 L235:L265 M235:M240 E235:H265 J235:J265 I281:I301 I271:I276 K281:K301 M281:M301 L271:L301 M271:M276 E271:H301 J271:J301 I44:I49 M37:M42 K37:K42 M29:M35 K29:K35 I29:I35 I156:I157 M149:M154 K149:K154 I149:I154 M142:M147 K142:K147 M137:M140 K137:K140 I137:I140 M101:M106 K101:K106 K108:K121">
      <formula1>LISTA6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75"/>
  <sheetViews>
    <sheetView showGridLines="0" topLeftCell="M50" workbookViewId="0">
      <selection activeCell="Y76" sqref="Y76"/>
    </sheetView>
  </sheetViews>
  <sheetFormatPr defaultColWidth="9.140625" defaultRowHeight="14.25" customHeight="1"/>
  <cols>
    <col min="1" max="1" width="9.140625" style="194" customWidth="1"/>
    <col min="2" max="2" width="6.28515625" style="123" customWidth="1"/>
    <col min="3" max="3" width="8.140625" style="123" customWidth="1"/>
    <col min="4" max="4" width="8.28515625" style="123" customWidth="1"/>
    <col min="5" max="5" width="8.5703125" style="123" customWidth="1"/>
    <col min="6" max="6" width="9.140625" style="123" customWidth="1"/>
    <col min="7" max="7" width="9.85546875" style="123" customWidth="1"/>
    <col min="8" max="8" width="9.42578125" style="123" customWidth="1"/>
    <col min="9" max="9" width="9.28515625" style="123" customWidth="1"/>
    <col min="10" max="10" width="9.140625" style="123" customWidth="1"/>
    <col min="11" max="11" width="9.85546875" style="123" bestFit="1" customWidth="1"/>
    <col min="12" max="12" width="9.7109375" style="123" customWidth="1"/>
    <col min="13" max="13" width="8.5703125" style="123" customWidth="1"/>
    <col min="14" max="14" width="8.140625" style="123" customWidth="1"/>
    <col min="15" max="15" width="8.7109375" style="123" customWidth="1"/>
    <col min="16" max="21" width="9.140625" style="123" customWidth="1"/>
    <col min="22" max="22" width="8.5703125" style="123" customWidth="1"/>
    <col min="23" max="23" width="9.140625" style="123" customWidth="1"/>
    <col min="24" max="24" width="9" style="123" customWidth="1"/>
    <col min="25" max="25" width="8.7109375" style="123" customWidth="1"/>
    <col min="26" max="26" width="8.140625" style="123" customWidth="1"/>
    <col min="27" max="27" width="8.7109375" style="123" customWidth="1"/>
    <col min="28" max="28" width="8" style="123" customWidth="1"/>
    <col min="29" max="29" width="7" style="123" customWidth="1"/>
    <col min="30" max="30" width="7.42578125" style="123" customWidth="1"/>
    <col min="31" max="31" width="9" style="123" customWidth="1"/>
    <col min="32" max="32" width="8.140625" style="123" customWidth="1"/>
    <col min="33" max="33" width="9.28515625" style="123" customWidth="1"/>
    <col min="34" max="16384" width="9.140625" style="123"/>
  </cols>
  <sheetData>
    <row r="1" spans="1:33" ht="13.15" customHeight="1">
      <c r="A1" s="325" t="s">
        <v>145</v>
      </c>
      <c r="B1" s="325"/>
      <c r="C1" s="325"/>
      <c r="D1" s="325"/>
      <c r="E1" s="325"/>
      <c r="F1" s="325"/>
      <c r="G1" s="329" t="s">
        <v>54</v>
      </c>
      <c r="H1" s="329"/>
      <c r="I1" s="326"/>
      <c r="J1" s="329" t="s">
        <v>55</v>
      </c>
      <c r="K1" s="329"/>
      <c r="L1" s="321"/>
      <c r="M1" s="324" t="s">
        <v>49</v>
      </c>
      <c r="N1" s="324"/>
      <c r="O1" s="324"/>
      <c r="P1" s="324"/>
      <c r="Q1" s="324"/>
      <c r="R1" s="321" t="s">
        <v>26</v>
      </c>
      <c r="S1" s="321"/>
      <c r="T1" s="321" t="s">
        <v>149</v>
      </c>
      <c r="U1" s="321"/>
      <c r="V1" s="321" t="s">
        <v>57</v>
      </c>
      <c r="W1" s="321"/>
      <c r="X1" s="321"/>
      <c r="Y1" s="187"/>
      <c r="Z1" s="128"/>
      <c r="AA1" s="128"/>
      <c r="AB1" s="128"/>
      <c r="AC1" s="188"/>
      <c r="AD1" s="128"/>
      <c r="AE1" s="188"/>
      <c r="AF1" s="321" t="s">
        <v>28</v>
      </c>
      <c r="AG1" s="321"/>
    </row>
    <row r="2" spans="1:33" s="192" customFormat="1" ht="25.9" customHeight="1">
      <c r="A2" s="325"/>
      <c r="B2" s="325"/>
      <c r="C2" s="325"/>
      <c r="D2" s="325"/>
      <c r="E2" s="325"/>
      <c r="F2" s="325"/>
      <c r="G2" s="386">
        <f>'DIGITAÇÃO DE DADOS'!F5</f>
        <v>2013</v>
      </c>
      <c r="H2" s="386"/>
      <c r="I2" s="327"/>
      <c r="J2" s="323" t="str">
        <f>'DIGITAÇÃO DE DADOS'!F7</f>
        <v>1º Semestre</v>
      </c>
      <c r="K2" s="323"/>
      <c r="L2" s="328"/>
      <c r="M2" s="323" t="str">
        <f>'DIGITAÇÃO DE DADOS'!F9</f>
        <v>Enfermagem</v>
      </c>
      <c r="N2" s="323"/>
      <c r="O2" s="323"/>
      <c r="P2" s="323"/>
      <c r="Q2" s="323"/>
      <c r="R2" s="334" t="str">
        <f>'DIGITAÇÃO DE DADOS'!J9</f>
        <v>Fevereiro MI</v>
      </c>
      <c r="S2" s="334"/>
      <c r="T2" s="323">
        <f>'DIGITAÇÃO DE DADOS'!F11</f>
        <v>2013</v>
      </c>
      <c r="U2" s="323"/>
      <c r="V2" s="323" t="str">
        <f>'DIGITAÇÃO DE DADOS'!J11</f>
        <v>Vespertino</v>
      </c>
      <c r="W2" s="323"/>
      <c r="X2" s="323"/>
      <c r="Y2" s="189"/>
      <c r="Z2" s="190"/>
      <c r="AA2" s="190"/>
      <c r="AB2" s="190"/>
      <c r="AC2" s="190"/>
      <c r="AD2" s="190"/>
      <c r="AE2" s="191"/>
      <c r="AF2" s="322" t="str">
        <f>'DIGITAÇÃO DE DADOS'!J7</f>
        <v>I</v>
      </c>
      <c r="AG2" s="322"/>
    </row>
    <row r="3" spans="1:33" s="194" customFormat="1" ht="11.25">
      <c r="A3" s="317" t="str">
        <f>'DIGITAÇÃO DE DADOS'!J7</f>
        <v>I</v>
      </c>
      <c r="B3" s="318"/>
      <c r="C3" s="193" t="str">
        <f>VLOOKUP($A$6,CALENDÁRIO!$A$3:$AF$23,2,FALSE)</f>
        <v>SEXTA</v>
      </c>
      <c r="D3" s="193" t="str">
        <f>VLOOKUP($A$6,CALENDÁRIO!$A$3:$AF$23,3,FALSE)</f>
        <v>SABADO</v>
      </c>
      <c r="E3" s="193" t="str">
        <f>VLOOKUP($A$6,CALENDÁRIO!$A$3:$AF$23,4,FALSE)</f>
        <v>DOMINGO</v>
      </c>
      <c r="F3" s="193" t="str">
        <f>VLOOKUP($A$6,CALENDÁRIO!$A$3:$AF$23,5,FALSE)</f>
        <v>SEGUNDA</v>
      </c>
      <c r="G3" s="193" t="str">
        <f>VLOOKUP($A$6,CALENDÁRIO!$A$3:$AF$23,6,FALSE)</f>
        <v>TERÇA</v>
      </c>
      <c r="H3" s="193" t="str">
        <f>VLOOKUP($A$6,CALENDÁRIO!$A$3:$AF$23,7,FALSE)</f>
        <v>QUARTA</v>
      </c>
      <c r="I3" s="193" t="str">
        <f>VLOOKUP($A$6,CALENDÁRIO!$A$3:$AF$23,8,FALSE)</f>
        <v>QUINTA</v>
      </c>
      <c r="J3" s="193" t="str">
        <f>VLOOKUP($A$6,CALENDÁRIO!$A$3:$AF$23,9,FALSE)</f>
        <v>SEXTA</v>
      </c>
      <c r="K3" s="193" t="str">
        <f>VLOOKUP($A$6,CALENDÁRIO!$A$3:$AF$23,10,FALSE)</f>
        <v>SABADO</v>
      </c>
      <c r="L3" s="193" t="str">
        <f>VLOOKUP($A$6,CALENDÁRIO!$A$3:$AF$23,11,FALSE)</f>
        <v>DOMINGO</v>
      </c>
      <c r="M3" s="193" t="str">
        <f>VLOOKUP($A$6,CALENDÁRIO!$A$3:$AF$23,12,FALSE)</f>
        <v>SABADO</v>
      </c>
      <c r="N3" s="193" t="str">
        <f>VLOOKUP($A$6,CALENDÁRIO!$A$3:$AF$23,13,FALSE)</f>
        <v>FERIADO</v>
      </c>
      <c r="O3" s="193" t="str">
        <f>VLOOKUP($A$6,CALENDÁRIO!$A$3:$AF$23,14,FALSE)</f>
        <v>FERIADO</v>
      </c>
      <c r="P3" s="193" t="str">
        <f>VLOOKUP($A$6,CALENDÁRIO!$A$3:$AF$23,15,FALSE)</f>
        <v>QUINTA</v>
      </c>
      <c r="Q3" s="193" t="str">
        <f>VLOOKUP($A$6,CALENDÁRIO!$A$3:$AF$23,16,FALSE)</f>
        <v>SEXTA</v>
      </c>
      <c r="R3" s="193" t="str">
        <f>VLOOKUP($A$6,CALENDÁRIO!$A$3:$AF$23,17,FALSE)</f>
        <v>SABADO</v>
      </c>
      <c r="S3" s="193" t="str">
        <f>VLOOKUP($A$6,CALENDÁRIO!$A$3:$AF$23,18,FALSE)</f>
        <v>DOMINGO</v>
      </c>
      <c r="T3" s="193" t="str">
        <f>VLOOKUP($A$6,CALENDÁRIO!$A$3:$AF$23,19,FALSE)</f>
        <v>SEGUNDA</v>
      </c>
      <c r="U3" s="193" t="str">
        <f>VLOOKUP($A$6,CALENDÁRIO!$A$3:$AF$23,20,FALSE)</f>
        <v>TERÇA</v>
      </c>
      <c r="V3" s="193" t="str">
        <f>VLOOKUP($A$6,CALENDÁRIO!$A$3:$AF$23,21,FALSE)</f>
        <v>QUARTA</v>
      </c>
      <c r="W3" s="193" t="str">
        <f>VLOOKUP($A$6,CALENDÁRIO!$A$3:$AF$23,22,FALSE)</f>
        <v>QUINTA</v>
      </c>
      <c r="X3" s="193" t="str">
        <f>VLOOKUP($A$6,CALENDÁRIO!$A$3:$AF$23,23,FALSE)</f>
        <v>SEXTA</v>
      </c>
      <c r="Y3" s="193" t="str">
        <f>VLOOKUP($A$6,CALENDÁRIO!$A$3:$AF$23,24,FALSE)</f>
        <v>SABADO</v>
      </c>
      <c r="Z3" s="193" t="str">
        <f>VLOOKUP($A$6,CALENDÁRIO!$A$3:$AF$23,25,FALSE)</f>
        <v>DOMINGO</v>
      </c>
      <c r="AA3" s="193" t="str">
        <f>VLOOKUP($A$6,CALENDÁRIO!$A$3:$AF$23,26,FALSE)</f>
        <v>SEGUNDA</v>
      </c>
      <c r="AB3" s="193" t="str">
        <f>VLOOKUP($A$6,CALENDÁRIO!$A$3:$AF$23,27,FALSE)</f>
        <v>TERÇA</v>
      </c>
      <c r="AC3" s="193" t="str">
        <f>VLOOKUP($A$6,CALENDÁRIO!$A$3:$AF$23,28,FALSE)</f>
        <v>QUARTA</v>
      </c>
      <c r="AD3" s="193" t="str">
        <f>VLOOKUP($A$6,CALENDÁRIO!$A$3:$AF$23,29,FALSE)</f>
        <v>QUINTA</v>
      </c>
      <c r="AE3" s="193">
        <f>VLOOKUP($A$6,CALENDÁRIO!$A$3:$AF$23,30,FALSE)</f>
        <v>0</v>
      </c>
      <c r="AF3" s="193">
        <f>VLOOKUP($A$6,CALENDÁRIO!$A$3:$AF$23,31,FALSE)</f>
        <v>0</v>
      </c>
      <c r="AG3" s="193">
        <f>VLOOKUP($A$6,CALENDÁRIO!$A$3:$AF$23,32,FALSE)</f>
        <v>0</v>
      </c>
    </row>
    <row r="4" spans="1:33" s="194" customFormat="1" ht="11.25">
      <c r="A4" s="319" t="s">
        <v>11</v>
      </c>
      <c r="B4" s="195" t="s">
        <v>21</v>
      </c>
      <c r="C4" s="313">
        <v>1</v>
      </c>
      <c r="D4" s="313">
        <v>2</v>
      </c>
      <c r="E4" s="313">
        <v>3</v>
      </c>
      <c r="F4" s="313">
        <v>4</v>
      </c>
      <c r="G4" s="313">
        <v>5</v>
      </c>
      <c r="H4" s="313">
        <v>6</v>
      </c>
      <c r="I4" s="313">
        <v>7</v>
      </c>
      <c r="J4" s="313">
        <v>8</v>
      </c>
      <c r="K4" s="313">
        <v>9</v>
      </c>
      <c r="L4" s="313">
        <v>10</v>
      </c>
      <c r="M4" s="313">
        <v>11</v>
      </c>
      <c r="N4" s="313">
        <v>12</v>
      </c>
      <c r="O4" s="313">
        <v>13</v>
      </c>
      <c r="P4" s="313">
        <v>14</v>
      </c>
      <c r="Q4" s="313">
        <v>15</v>
      </c>
      <c r="R4" s="313">
        <v>16</v>
      </c>
      <c r="S4" s="313">
        <v>17</v>
      </c>
      <c r="T4" s="313">
        <v>18</v>
      </c>
      <c r="U4" s="313">
        <v>19</v>
      </c>
      <c r="V4" s="313">
        <v>20</v>
      </c>
      <c r="W4" s="313">
        <v>21</v>
      </c>
      <c r="X4" s="313">
        <v>22</v>
      </c>
      <c r="Y4" s="313">
        <v>23</v>
      </c>
      <c r="Z4" s="313">
        <v>24</v>
      </c>
      <c r="AA4" s="313">
        <v>25</v>
      </c>
      <c r="AB4" s="313">
        <v>26</v>
      </c>
      <c r="AC4" s="313">
        <v>27</v>
      </c>
      <c r="AD4" s="313">
        <v>28</v>
      </c>
      <c r="AE4" s="313">
        <v>29</v>
      </c>
      <c r="AF4" s="313">
        <v>30</v>
      </c>
      <c r="AG4" s="313">
        <v>31</v>
      </c>
    </row>
    <row r="5" spans="1:33" s="194" customFormat="1" ht="14.25" customHeight="1">
      <c r="A5" s="320"/>
      <c r="B5" s="195" t="s">
        <v>39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</row>
    <row r="6" spans="1:33" s="194" customFormat="1" ht="11.25">
      <c r="A6" s="315">
        <f>'DIGITAÇÃO DE DADOS'!M14</f>
        <v>41306</v>
      </c>
      <c r="B6" s="196" t="s">
        <v>51</v>
      </c>
      <c r="C6" s="197">
        <f>VLOOKUP(C4,'DIGITAÇÃO DADOS CALEN. DE AULA'!$C$19:$M$49,3,FALSE)</f>
        <v>0</v>
      </c>
      <c r="D6" s="197">
        <f>VLOOKUP(D4,'DIGITAÇÃO DADOS CALEN. DE AULA'!$C$19:$M$49,3,FALSE)</f>
        <v>0</v>
      </c>
      <c r="E6" s="197">
        <f>VLOOKUP(E4,'DIGITAÇÃO DADOS CALEN. DE AULA'!$C$19:$M$49,3,FALSE)</f>
        <v>0</v>
      </c>
      <c r="F6" s="197" t="str">
        <f>VLOOKUP(F4,'DIGITAÇÃO DADOS CALEN. DE AULA'!$C$19:$M$49,3,FALSE)</f>
        <v>Farmaco. I</v>
      </c>
      <c r="G6" s="197" t="str">
        <f>VLOOKUP(G4,'DIGITAÇÃO DADOS CALEN. DE AULA'!$C$19:$M$49,3,FALSE)</f>
        <v>Anatomia</v>
      </c>
      <c r="H6" s="197" t="str">
        <f>VLOOKUP(H4,'DIGITAÇÃO DADOS CALEN. DE AULA'!$C$19:$M$49,3,FALSE)</f>
        <v xml:space="preserve">Nutrição </v>
      </c>
      <c r="I6" s="197" t="str">
        <f>VLOOKUP(I4,'DIGITAÇÃO DADOS CALEN. DE AULA'!$C$19:$M$49,3,FALSE)</f>
        <v>I. à Enferma.</v>
      </c>
      <c r="J6" s="197" t="str">
        <f>VLOOKUP(J4,'DIGITAÇÃO DADOS CALEN. DE AULA'!$C$19:$M$49,3,FALSE)</f>
        <v>Micropara.</v>
      </c>
      <c r="K6" s="197">
        <f>VLOOKUP(K4,'DIGITAÇÃO DADOS CALEN. DE AULA'!$C$19:$M$49,3,FALSE)</f>
        <v>0</v>
      </c>
      <c r="L6" s="197">
        <f>VLOOKUP(L4,'DIGITAÇÃO DADOS CALEN. DE AULA'!$C$19:$M$49,3,FALSE)</f>
        <v>0</v>
      </c>
      <c r="M6" s="197">
        <f>VLOOKUP(M4,'DIGITAÇÃO DADOS CALEN. DE AULA'!$C$19:$M$49,3,FALSE)</f>
        <v>0</v>
      </c>
      <c r="N6" s="197" t="str">
        <f>VLOOKUP(N4,'DIGITAÇÃO DADOS CALEN. DE AULA'!$C$19:$M$49,3,FALSE)</f>
        <v>Feriado</v>
      </c>
      <c r="O6" s="197" t="str">
        <f>VLOOKUP(O4,'DIGITAÇÃO DADOS CALEN. DE AULA'!$C$19:$M$49,3,FALSE)</f>
        <v>Feriado</v>
      </c>
      <c r="P6" s="197" t="str">
        <f>VLOOKUP(P4,'DIGITAÇÃO DADOS CALEN. DE AULA'!$C$19:$M$49,3,FALSE)</f>
        <v>I. à Enferma.</v>
      </c>
      <c r="Q6" s="197" t="str">
        <f>VLOOKUP(Q4,'DIGITAÇÃO DADOS CALEN. DE AULA'!$C$19:$M$49,3,FALSE)</f>
        <v>Micropara.</v>
      </c>
      <c r="R6" s="197">
        <f>VLOOKUP(R4,'DIGITAÇÃO DADOS CALEN. DE AULA'!$C$19:$M$49,3,FALSE)</f>
        <v>0</v>
      </c>
      <c r="S6" s="197">
        <f>VLOOKUP(S4,'DIGITAÇÃO DADOS CALEN. DE AULA'!$C$19:$M$49,3,FALSE)</f>
        <v>0</v>
      </c>
      <c r="T6" s="197" t="str">
        <f>VLOOKUP(T4,'DIGITAÇÃO DADOS CALEN. DE AULA'!$C$19:$M$49,3,FALSE)</f>
        <v>Farmaco. I</v>
      </c>
      <c r="U6" s="197" t="str">
        <f>VLOOKUP(U4,'DIGITAÇÃO DADOS CALEN. DE AULA'!$C$19:$M$49,3,FALSE)</f>
        <v>Anatomia</v>
      </c>
      <c r="V6" s="197" t="str">
        <f>VLOOKUP(V4,'DIGITAÇÃO DADOS CALEN. DE AULA'!$C$19:$M$49,3,FALSE)</f>
        <v xml:space="preserve">Nutrição </v>
      </c>
      <c r="W6" s="197" t="str">
        <f>VLOOKUP(W4,'DIGITAÇÃO DADOS CALEN. DE AULA'!$C$19:$M$49,3,FALSE)</f>
        <v>I. à Enferma.</v>
      </c>
      <c r="X6" s="197" t="str">
        <f>VLOOKUP(X4,'DIGITAÇÃO DADOS CALEN. DE AULA'!$C$19:$M$49,3,FALSE)</f>
        <v>Micropara.</v>
      </c>
      <c r="Y6" s="197">
        <f>VLOOKUP(Y4,'DIGITAÇÃO DADOS CALEN. DE AULA'!$C$19:$M$49,3,FALSE)</f>
        <v>0</v>
      </c>
      <c r="Z6" s="197">
        <f>VLOOKUP(Z4,'DIGITAÇÃO DADOS CALEN. DE AULA'!$C$19:$M$49,3,FALSE)</f>
        <v>0</v>
      </c>
      <c r="AA6" s="197" t="str">
        <f>VLOOKUP(AA4,'DIGITAÇÃO DADOS CALEN. DE AULA'!$C$19:$M$49,3,FALSE)</f>
        <v>Farmaco. I</v>
      </c>
      <c r="AB6" s="197" t="str">
        <f>VLOOKUP(AB4,'DIGITAÇÃO DADOS CALEN. DE AULA'!$C$19:$M$49,3,FALSE)</f>
        <v>Anatomia</v>
      </c>
      <c r="AC6" s="197" t="str">
        <f>VLOOKUP(AC4,'DIGITAÇÃO DADOS CALEN. DE AULA'!$C$19:$M$49,3,FALSE)</f>
        <v xml:space="preserve">Nutrição </v>
      </c>
      <c r="AD6" s="197" t="str">
        <f>VLOOKUP(AD4,'DIGITAÇÃO DADOS CALEN. DE AULA'!$C$19:$M$49,3,FALSE)</f>
        <v>I. à Enferma.</v>
      </c>
      <c r="AE6" s="197">
        <f>VLOOKUP(AE4,'DIGITAÇÃO DADOS CALEN. DE AULA'!$C$19:$M$49,3,FALSE)</f>
        <v>0</v>
      </c>
      <c r="AF6" s="197">
        <f>VLOOKUP(AF4,'DIGITAÇÃO DADOS CALEN. DE AULA'!$C$19:$M$49,3,FALSE)</f>
        <v>0</v>
      </c>
      <c r="AG6" s="197">
        <f>VLOOKUP(AG4,'DIGITAÇÃO DADOS CALEN. DE AULA'!$C$19:$M$49,3,FALSE)</f>
        <v>0</v>
      </c>
    </row>
    <row r="7" spans="1:33" s="194" customFormat="1" ht="11.25">
      <c r="A7" s="316"/>
      <c r="B7" s="198" t="s">
        <v>45</v>
      </c>
      <c r="C7" s="197">
        <f>VLOOKUP(C4,'DIGITAÇÃO DADOS CALEN. DE AULA'!$C$19:$M$49,6,FALSE)</f>
        <v>0</v>
      </c>
      <c r="D7" s="197">
        <f>VLOOKUP(D4,'DIGITAÇÃO DADOS CALEN. DE AULA'!$C$19:$M$49,6,FALSE)</f>
        <v>0</v>
      </c>
      <c r="E7" s="197">
        <f>VLOOKUP(E4,'DIGITAÇÃO DADOS CALEN. DE AULA'!$C$19:$M$49,6,FALSE)</f>
        <v>0</v>
      </c>
      <c r="F7" s="197" t="str">
        <f>VLOOKUP(F4,'DIGITAÇÃO DADOS CALEN. DE AULA'!$C$19:$M$49,6,FALSE)</f>
        <v>Farmaco. I</v>
      </c>
      <c r="G7" s="197" t="str">
        <f>VLOOKUP(G4,'DIGITAÇÃO DADOS CALEN. DE AULA'!$C$19:$M$49,6,FALSE)</f>
        <v>Anatomia</v>
      </c>
      <c r="H7" s="197" t="str">
        <f>VLOOKUP(H4,'DIGITAÇÃO DADOS CALEN. DE AULA'!$C$19:$M$49,6,FALSE)</f>
        <v xml:space="preserve">Nutrição </v>
      </c>
      <c r="I7" s="197" t="str">
        <f>VLOOKUP(I4,'DIGITAÇÃO DADOS CALEN. DE AULA'!$C$19:$M$49,6,FALSE)</f>
        <v>I. à Enferma.</v>
      </c>
      <c r="J7" s="197" t="str">
        <f>VLOOKUP(J4,'DIGITAÇÃO DADOS CALEN. DE AULA'!$C$19:$M$49,6,FALSE)</f>
        <v>Micropara.</v>
      </c>
      <c r="K7" s="197">
        <f>VLOOKUP(K4,'DIGITAÇÃO DADOS CALEN. DE AULA'!$C$19:$M$49,6,FALSE)</f>
        <v>0</v>
      </c>
      <c r="L7" s="197">
        <f>VLOOKUP(L4,'DIGITAÇÃO DADOS CALEN. DE AULA'!$C$19:$M$49,6,FALSE)</f>
        <v>0</v>
      </c>
      <c r="M7" s="197">
        <f>VLOOKUP(M4,'DIGITAÇÃO DADOS CALEN. DE AULA'!$C$19:$M$49,6,FALSE)</f>
        <v>0</v>
      </c>
      <c r="N7" s="197" t="str">
        <f>VLOOKUP(N4,'DIGITAÇÃO DADOS CALEN. DE AULA'!$C$19:$M$49,6,FALSE)</f>
        <v>Feriado</v>
      </c>
      <c r="O7" s="197" t="str">
        <f>VLOOKUP(O4,'DIGITAÇÃO DADOS CALEN. DE AULA'!$C$19:$M$49,6,FALSE)</f>
        <v>Feriado</v>
      </c>
      <c r="P7" s="197" t="str">
        <f>VLOOKUP(P4,'DIGITAÇÃO DADOS CALEN. DE AULA'!$C$19:$M$49,6,FALSE)</f>
        <v>I. à Enferma.</v>
      </c>
      <c r="Q7" s="197" t="str">
        <f>VLOOKUP(Q4,'DIGITAÇÃO DADOS CALEN. DE AULA'!$C$19:$M$49,6,FALSE)</f>
        <v>Micropara.</v>
      </c>
      <c r="R7" s="197">
        <f>VLOOKUP(R4,'DIGITAÇÃO DADOS CALEN. DE AULA'!$C$19:$M$49,6,FALSE)</f>
        <v>0</v>
      </c>
      <c r="S7" s="197">
        <f>VLOOKUP(S4,'DIGITAÇÃO DADOS CALEN. DE AULA'!$C$19:$M$49,6,FALSE)</f>
        <v>0</v>
      </c>
      <c r="T7" s="197" t="str">
        <f>VLOOKUP(T4,'DIGITAÇÃO DADOS CALEN. DE AULA'!$C$19:$M$49,6,FALSE)</f>
        <v>Farmaco. I</v>
      </c>
      <c r="U7" s="197" t="str">
        <f>VLOOKUP(U4,'DIGITAÇÃO DADOS CALEN. DE AULA'!$C$19:$M$49,6,FALSE)</f>
        <v>Anatomia</v>
      </c>
      <c r="V7" s="197" t="str">
        <f>VLOOKUP(V4,'DIGITAÇÃO DADOS CALEN. DE AULA'!$C$19:$M$49,6,FALSE)</f>
        <v xml:space="preserve">Nutrição </v>
      </c>
      <c r="W7" s="197" t="str">
        <f>VLOOKUP(W4,'DIGITAÇÃO DADOS CALEN. DE AULA'!$C$19:$M$49,6,FALSE)</f>
        <v>I. à Enferma.</v>
      </c>
      <c r="X7" s="197" t="str">
        <f>VLOOKUP(X4,'DIGITAÇÃO DADOS CALEN. DE AULA'!$C$19:$M$49,6,FALSE)</f>
        <v>Micropara.</v>
      </c>
      <c r="Y7" s="197">
        <f>VLOOKUP(Y4,'DIGITAÇÃO DADOS CALEN. DE AULA'!$C$19:$M$49,6,FALSE)</f>
        <v>0</v>
      </c>
      <c r="Z7" s="197">
        <f>VLOOKUP(Z4,'DIGITAÇÃO DADOS CALEN. DE AULA'!$C$19:$M$49,6,FALSE)</f>
        <v>0</v>
      </c>
      <c r="AA7" s="197" t="str">
        <f>VLOOKUP(AA4,'DIGITAÇÃO DADOS CALEN. DE AULA'!$C$19:$M$49,6,FALSE)</f>
        <v>Farmaco. I</v>
      </c>
      <c r="AB7" s="197" t="str">
        <f>VLOOKUP(AB4,'DIGITAÇÃO DADOS CALEN. DE AULA'!$C$19:$M$49,6,FALSE)</f>
        <v>Anatomia</v>
      </c>
      <c r="AC7" s="197" t="str">
        <f>VLOOKUP(AC4,'DIGITAÇÃO DADOS CALEN. DE AULA'!$C$19:$M$49,6,FALSE)</f>
        <v xml:space="preserve">Nutrição </v>
      </c>
      <c r="AD7" s="197" t="str">
        <f>VLOOKUP(AD4,'DIGITAÇÃO DADOS CALEN. DE AULA'!$C$19:$M$49,6,FALSE)</f>
        <v>I. à Enferma.</v>
      </c>
      <c r="AE7" s="197">
        <f>VLOOKUP(AE4,'DIGITAÇÃO DADOS CALEN. DE AULA'!$C$19:$M$49,6,FALSE)</f>
        <v>0</v>
      </c>
      <c r="AF7" s="197">
        <f>VLOOKUP(AF4,'DIGITAÇÃO DADOS CALEN. DE AULA'!$C$19:$M$49,6,FALSE)</f>
        <v>0</v>
      </c>
      <c r="AG7" s="197">
        <f>VLOOKUP(AG4,'DIGITAÇÃO DADOS CALEN. DE AULA'!$C$19:$M$49,6,FALSE)</f>
        <v>0</v>
      </c>
    </row>
    <row r="8" spans="1:33" s="194" customFormat="1" ht="11.25">
      <c r="A8" s="316"/>
      <c r="B8" s="198" t="s">
        <v>38</v>
      </c>
      <c r="C8" s="197">
        <f>VLOOKUP(C4,'DIGITAÇÃO DADOS CALEN. DE AULA'!$C$19:$M$49,8,FALSE)</f>
        <v>0</v>
      </c>
      <c r="D8" s="197">
        <f>VLOOKUP(D4,'DIGITAÇÃO DADOS CALEN. DE AULA'!$C$19:$M$49,8,FALSE)</f>
        <v>0</v>
      </c>
      <c r="E8" s="197">
        <f>VLOOKUP(E4,'DIGITAÇÃO DADOS CALEN. DE AULA'!$C$19:$M$49,8,FALSE)</f>
        <v>0</v>
      </c>
      <c r="F8" s="197" t="str">
        <f>VLOOKUP(F4,'DIGITAÇÃO DADOS CALEN. DE AULA'!$C$19:$M$49,8,FALSE)</f>
        <v>Farmaco. I</v>
      </c>
      <c r="G8" s="197" t="str">
        <f>VLOOKUP(G4,'DIGITAÇÃO DADOS CALEN. DE AULA'!$C$19:$M$49,8,FALSE)</f>
        <v>Anatomia</v>
      </c>
      <c r="H8" s="197" t="str">
        <f>VLOOKUP(H4,'DIGITAÇÃO DADOS CALEN. DE AULA'!$C$19:$M$49,8,FALSE)</f>
        <v>P.B.A.E</v>
      </c>
      <c r="I8" s="197" t="str">
        <f>VLOOKUP(I4,'DIGITAÇÃO DADOS CALEN. DE AULA'!$C$19:$M$49,8,FALSE)</f>
        <v>I. à Enferma.</v>
      </c>
      <c r="J8" s="197" t="str">
        <f>VLOOKUP(J4,'DIGITAÇÃO DADOS CALEN. DE AULA'!$C$19:$M$49,8,FALSE)</f>
        <v>Ética</v>
      </c>
      <c r="K8" s="197">
        <f>VLOOKUP(K4,'DIGITAÇÃO DADOS CALEN. DE AULA'!$C$19:$M$49,8,FALSE)</f>
        <v>0</v>
      </c>
      <c r="L8" s="197">
        <f>VLOOKUP(L4,'DIGITAÇÃO DADOS CALEN. DE AULA'!$C$19:$M$49,8,FALSE)</f>
        <v>0</v>
      </c>
      <c r="M8" s="197">
        <f>VLOOKUP(M4,'DIGITAÇÃO DADOS CALEN. DE AULA'!$C$19:$M$49,8,FALSE)</f>
        <v>0</v>
      </c>
      <c r="N8" s="197" t="str">
        <f>VLOOKUP(N4,'DIGITAÇÃO DADOS CALEN. DE AULA'!$C$19:$M$49,8,FALSE)</f>
        <v>Feriado</v>
      </c>
      <c r="O8" s="197" t="str">
        <f>VLOOKUP(O4,'DIGITAÇÃO DADOS CALEN. DE AULA'!$C$19:$M$49,8,FALSE)</f>
        <v>Feriado</v>
      </c>
      <c r="P8" s="197" t="str">
        <f>VLOOKUP(P4,'DIGITAÇÃO DADOS CALEN. DE AULA'!$C$19:$M$49,8,FALSE)</f>
        <v>I. à Enferma.</v>
      </c>
      <c r="Q8" s="197" t="str">
        <f>VLOOKUP(Q4,'DIGITAÇÃO DADOS CALEN. DE AULA'!$C$19:$M$49,8,FALSE)</f>
        <v>Ética</v>
      </c>
      <c r="R8" s="197">
        <f>VLOOKUP(R4,'DIGITAÇÃO DADOS CALEN. DE AULA'!$C$19:$M$49,8,FALSE)</f>
        <v>0</v>
      </c>
      <c r="S8" s="197">
        <f>VLOOKUP(S4,'DIGITAÇÃO DADOS CALEN. DE AULA'!$C$19:$M$49,8,FALSE)</f>
        <v>0</v>
      </c>
      <c r="T8" s="197" t="str">
        <f>VLOOKUP(T4,'DIGITAÇÃO DADOS CALEN. DE AULA'!$C$19:$M$49,8,FALSE)</f>
        <v>Farmaco. I</v>
      </c>
      <c r="U8" s="197" t="str">
        <f>VLOOKUP(U4,'DIGITAÇÃO DADOS CALEN. DE AULA'!$C$19:$M$49,8,FALSE)</f>
        <v>Anatomia</v>
      </c>
      <c r="V8" s="197" t="str">
        <f>VLOOKUP(V4,'DIGITAÇÃO DADOS CALEN. DE AULA'!$C$19:$M$49,8,FALSE)</f>
        <v>P.B.A.E</v>
      </c>
      <c r="W8" s="197" t="str">
        <f>VLOOKUP(W4,'DIGITAÇÃO DADOS CALEN. DE AULA'!$C$19:$M$49,8,FALSE)</f>
        <v>I. à Enferma.</v>
      </c>
      <c r="X8" s="197" t="str">
        <f>VLOOKUP(X4,'DIGITAÇÃO DADOS CALEN. DE AULA'!$C$19:$M$49,8,FALSE)</f>
        <v>Ética</v>
      </c>
      <c r="Y8" s="197">
        <f>VLOOKUP(Y4,'DIGITAÇÃO DADOS CALEN. DE AULA'!$C$19:$M$49,8,FALSE)</f>
        <v>0</v>
      </c>
      <c r="Z8" s="197">
        <f>VLOOKUP(Z4,'DIGITAÇÃO DADOS CALEN. DE AULA'!$C$19:$M$49,8,FALSE)</f>
        <v>0</v>
      </c>
      <c r="AA8" s="197" t="str">
        <f>VLOOKUP(AA4,'DIGITAÇÃO DADOS CALEN. DE AULA'!$C$19:$M$49,8,FALSE)</f>
        <v>Farmaco. I</v>
      </c>
      <c r="AB8" s="197" t="str">
        <f>VLOOKUP(AB4,'DIGITAÇÃO DADOS CALEN. DE AULA'!$C$19:$M$49,8,FALSE)</f>
        <v>Anatomia</v>
      </c>
      <c r="AC8" s="197" t="str">
        <f>VLOOKUP(AC4,'DIGITAÇÃO DADOS CALEN. DE AULA'!$C$19:$M$49,8,FALSE)</f>
        <v>P.B.A.E</v>
      </c>
      <c r="AD8" s="197" t="str">
        <f>VLOOKUP(AD4,'DIGITAÇÃO DADOS CALEN. DE AULA'!$C$19:$M$49,8,FALSE)</f>
        <v>I. à Enferma.</v>
      </c>
      <c r="AE8" s="197">
        <f>VLOOKUP(AE4,'DIGITAÇÃO DADOS CALEN. DE AULA'!$C$19:$M$49,8,FALSE)</f>
        <v>0</v>
      </c>
      <c r="AF8" s="197">
        <f>VLOOKUP(AF4,'DIGITAÇÃO DADOS CALEN. DE AULA'!$C$19:$M$49,8,FALSE)</f>
        <v>0</v>
      </c>
      <c r="AG8" s="197">
        <f>VLOOKUP(AG4,'DIGITAÇÃO DADOS CALEN. DE AULA'!$C$19:$M$49,8,FALSE)</f>
        <v>0</v>
      </c>
    </row>
    <row r="9" spans="1:33" s="194" customFormat="1" ht="11.25">
      <c r="A9" s="316"/>
      <c r="B9" s="199" t="s">
        <v>32</v>
      </c>
      <c r="C9" s="197">
        <f>VLOOKUP(C4,'DIGITAÇÃO DADOS CALEN. DE AULA'!$C$19:$M$49,10,FALSE)</f>
        <v>0</v>
      </c>
      <c r="D9" s="197">
        <f>VLOOKUP(D4,'DIGITAÇÃO DADOS CALEN. DE AULA'!$C$19:$M$49,10,FALSE)</f>
        <v>0</v>
      </c>
      <c r="E9" s="197">
        <f>VLOOKUP(E4,'DIGITAÇÃO DADOS CALEN. DE AULA'!$C$19:$M$49,10,FALSE)</f>
        <v>0</v>
      </c>
      <c r="F9" s="197" t="str">
        <f>VLOOKUP(F4,'DIGITAÇÃO DADOS CALEN. DE AULA'!$C$19:$M$49,10,FALSE)</f>
        <v>Farmaco. I</v>
      </c>
      <c r="G9" s="197" t="str">
        <f>VLOOKUP(G4,'DIGITAÇÃO DADOS CALEN. DE AULA'!$C$19:$M$49,10,FALSE)</f>
        <v>Anatomia</v>
      </c>
      <c r="H9" s="197" t="str">
        <f>VLOOKUP(H4,'DIGITAÇÃO DADOS CALEN. DE AULA'!$C$19:$M$49,10,FALSE)</f>
        <v>P.B.A.E</v>
      </c>
      <c r="I9" s="197" t="str">
        <f>VLOOKUP(I4,'DIGITAÇÃO DADOS CALEN. DE AULA'!$C$19:$M$49,10,FALSE)</f>
        <v>I. à Enferma.</v>
      </c>
      <c r="J9" s="197" t="str">
        <f>VLOOKUP(J4,'DIGITAÇÃO DADOS CALEN. DE AULA'!$C$19:$M$49,10,FALSE)</f>
        <v>Ética</v>
      </c>
      <c r="K9" s="197">
        <f>VLOOKUP(K4,'DIGITAÇÃO DADOS CALEN. DE AULA'!$C$19:$M$49,10,FALSE)</f>
        <v>0</v>
      </c>
      <c r="L9" s="197">
        <f>VLOOKUP(L4,'DIGITAÇÃO DADOS CALEN. DE AULA'!$C$19:$M$49,10,FALSE)</f>
        <v>0</v>
      </c>
      <c r="M9" s="197">
        <f>VLOOKUP(M4,'DIGITAÇÃO DADOS CALEN. DE AULA'!$C$19:$M$49,10,FALSE)</f>
        <v>0</v>
      </c>
      <c r="N9" s="197" t="str">
        <f>VLOOKUP(N4,'DIGITAÇÃO DADOS CALEN. DE AULA'!$C$19:$M$49,10,FALSE)</f>
        <v>Feriado</v>
      </c>
      <c r="O9" s="197" t="str">
        <f>VLOOKUP(O4,'DIGITAÇÃO DADOS CALEN. DE AULA'!$C$19:$M$49,10,FALSE)</f>
        <v>Feriado</v>
      </c>
      <c r="P9" s="197" t="str">
        <f>VLOOKUP(P4,'DIGITAÇÃO DADOS CALEN. DE AULA'!$C$19:$M$49,10,FALSE)</f>
        <v>I. à Enferma.</v>
      </c>
      <c r="Q9" s="197" t="str">
        <f>VLOOKUP(Q4,'DIGITAÇÃO DADOS CALEN. DE AULA'!$C$19:$M$49,10,FALSE)</f>
        <v>Ética</v>
      </c>
      <c r="R9" s="197">
        <f>VLOOKUP(R4,'DIGITAÇÃO DADOS CALEN. DE AULA'!$C$19:$M$49,10,FALSE)</f>
        <v>0</v>
      </c>
      <c r="S9" s="197">
        <f>VLOOKUP(S4,'DIGITAÇÃO DADOS CALEN. DE AULA'!$C$19:$M$49,10,FALSE)</f>
        <v>0</v>
      </c>
      <c r="T9" s="197" t="str">
        <f>VLOOKUP(T4,'DIGITAÇÃO DADOS CALEN. DE AULA'!$C$19:$M$49,10,FALSE)</f>
        <v>Farmaco. I</v>
      </c>
      <c r="U9" s="197" t="str">
        <f>VLOOKUP(U4,'DIGITAÇÃO DADOS CALEN. DE AULA'!$C$19:$M$49,10,FALSE)</f>
        <v>Anatomia</v>
      </c>
      <c r="V9" s="197" t="str">
        <f>VLOOKUP(V4,'DIGITAÇÃO DADOS CALEN. DE AULA'!$C$19:$M$49,10,FALSE)</f>
        <v>P.B.A.E</v>
      </c>
      <c r="W9" s="197" t="str">
        <f>VLOOKUP(W4,'DIGITAÇÃO DADOS CALEN. DE AULA'!$C$19:$M$49,10,FALSE)</f>
        <v>I. à Enferma.</v>
      </c>
      <c r="X9" s="197" t="str">
        <f>VLOOKUP(X4,'DIGITAÇÃO DADOS CALEN. DE AULA'!$C$19:$M$49,10,FALSE)</f>
        <v>Ética</v>
      </c>
      <c r="Y9" s="197">
        <f>VLOOKUP(Y4,'DIGITAÇÃO DADOS CALEN. DE AULA'!$C$19:$M$49,10,FALSE)</f>
        <v>0</v>
      </c>
      <c r="Z9" s="197">
        <f>VLOOKUP(Z4,'DIGITAÇÃO DADOS CALEN. DE AULA'!$C$19:$M$49,10,FALSE)</f>
        <v>0</v>
      </c>
      <c r="AA9" s="197" t="str">
        <f>VLOOKUP(AA4,'DIGITAÇÃO DADOS CALEN. DE AULA'!$C$19:$M$49,10,FALSE)</f>
        <v>Farmaco. I</v>
      </c>
      <c r="AB9" s="197" t="str">
        <f>VLOOKUP(AB4,'DIGITAÇÃO DADOS CALEN. DE AULA'!$C$19:$M$49,10,FALSE)</f>
        <v>Anatomia</v>
      </c>
      <c r="AC9" s="197" t="str">
        <f>VLOOKUP(AC4,'DIGITAÇÃO DADOS CALEN. DE AULA'!$C$19:$M$49,10,FALSE)</f>
        <v>P.B.A.E</v>
      </c>
      <c r="AD9" s="197" t="str">
        <f>VLOOKUP(AD4,'DIGITAÇÃO DADOS CALEN. DE AULA'!$C$19:$M$49,10,FALSE)</f>
        <v>I. à Enferma.</v>
      </c>
      <c r="AE9" s="197">
        <f>VLOOKUP(AE4,'DIGITAÇÃO DADOS CALEN. DE AULA'!$C$19:$M$49,10,FALSE)</f>
        <v>0</v>
      </c>
      <c r="AF9" s="197">
        <f>VLOOKUP(AF4,'DIGITAÇÃO DADOS CALEN. DE AULA'!$C$19:$M$49,10,FALSE)</f>
        <v>0</v>
      </c>
      <c r="AG9" s="197">
        <f>VLOOKUP(AG4,'DIGITAÇÃO DADOS CALEN. DE AULA'!$C$19:$M$49,10,FALSE)</f>
        <v>0</v>
      </c>
    </row>
    <row r="10" spans="1:33" s="194" customFormat="1" ht="11.25">
      <c r="A10" s="317" t="str">
        <f>A3</f>
        <v>I</v>
      </c>
      <c r="B10" s="318"/>
      <c r="C10" s="193" t="str">
        <f>VLOOKUP($A$13,CALENDÁRIO!$A$3:$AF$23,2,FALSE)</f>
        <v>SEXTA</v>
      </c>
      <c r="D10" s="193" t="str">
        <f>VLOOKUP($A$13,CALENDÁRIO!$A$3:$AF$23,3,FALSE)</f>
        <v>SABADO</v>
      </c>
      <c r="E10" s="193" t="str">
        <f>VLOOKUP($A$13,CALENDÁRIO!$A$3:$AF$23,4,FALSE)</f>
        <v>DOMINGO</v>
      </c>
      <c r="F10" s="193" t="str">
        <f>VLOOKUP($A$13,CALENDÁRIO!$A$3:$AF$23,5,FALSE)</f>
        <v>SEGUNDA</v>
      </c>
      <c r="G10" s="193" t="str">
        <f>VLOOKUP($A$13,CALENDÁRIO!$A$3:$AF$23,6,FALSE)</f>
        <v>TERÇA</v>
      </c>
      <c r="H10" s="193" t="str">
        <f>VLOOKUP($A$13,CALENDÁRIO!$A$3:$AF$23,7,FALSE)</f>
        <v>QUARTA</v>
      </c>
      <c r="I10" s="193" t="str">
        <f>VLOOKUP($A$13,CALENDÁRIO!$A$3:$AF$23,8,FALSE)</f>
        <v>QUINTA</v>
      </c>
      <c r="J10" s="193" t="str">
        <f>VLOOKUP($A$13,CALENDÁRIO!$A$3:$AF$23,9,FALSE)</f>
        <v>SEXTA</v>
      </c>
      <c r="K10" s="193" t="str">
        <f>VLOOKUP($A$13,CALENDÁRIO!$A$3:$AF$23,10,FALSE)</f>
        <v>SABADO</v>
      </c>
      <c r="L10" s="193" t="str">
        <f>VLOOKUP($A$13,CALENDÁRIO!$A$3:$AF$23,11,FALSE)</f>
        <v>DOMINGO</v>
      </c>
      <c r="M10" s="193" t="str">
        <f>VLOOKUP($A$13,CALENDÁRIO!$A$3:$AF$23,12,FALSE)</f>
        <v>SEGUNDA</v>
      </c>
      <c r="N10" s="193" t="str">
        <f>VLOOKUP($A$13,CALENDÁRIO!$A$3:$AF$23,13,FALSE)</f>
        <v>TERÇA</v>
      </c>
      <c r="O10" s="193" t="str">
        <f>VLOOKUP($A$13,CALENDÁRIO!$A$3:$AF$23,14,FALSE)</f>
        <v>QUARTA</v>
      </c>
      <c r="P10" s="193" t="str">
        <f>VLOOKUP($A$13,CALENDÁRIO!$A$3:$AF$23,15,FALSE)</f>
        <v>QUINTA</v>
      </c>
      <c r="Q10" s="193" t="str">
        <f>VLOOKUP($A$13,CALENDÁRIO!$A$3:$AF$23,16,FALSE)</f>
        <v>SEXTA</v>
      </c>
      <c r="R10" s="193" t="str">
        <f>VLOOKUP($A$13,CALENDÁRIO!$A$3:$AF$23,17,FALSE)</f>
        <v>SABADO</v>
      </c>
      <c r="S10" s="193" t="str">
        <f>VLOOKUP($A$13,CALENDÁRIO!$A$3:$AF$23,18,FALSE)</f>
        <v>DOMINGO</v>
      </c>
      <c r="T10" s="193" t="str">
        <f>VLOOKUP($A$13,CALENDÁRIO!$A$3:$AF$23,19,FALSE)</f>
        <v>SEGUNDA</v>
      </c>
      <c r="U10" s="193" t="str">
        <f>VLOOKUP($A$13,CALENDÁRIO!$A$3:$AF$23,20,FALSE)</f>
        <v>TERÇA</v>
      </c>
      <c r="V10" s="193" t="str">
        <f>VLOOKUP($A$13,CALENDÁRIO!$A$3:$AF$23,21,FALSE)</f>
        <v>QUARTA</v>
      </c>
      <c r="W10" s="193" t="str">
        <f>VLOOKUP($A$13,CALENDÁRIO!$A$3:$AF$23,22,FALSE)</f>
        <v>QUINTA</v>
      </c>
      <c r="X10" s="193" t="str">
        <f>VLOOKUP($A$13,CALENDÁRIO!$A$3:$AF$23,23,FALSE)</f>
        <v>SEXTA</v>
      </c>
      <c r="Y10" s="193" t="str">
        <f>VLOOKUP($A$13,CALENDÁRIO!$A$3:$AF$23,24,FALSE)</f>
        <v>SABADO</v>
      </c>
      <c r="Z10" s="193" t="str">
        <f>VLOOKUP($A$13,CALENDÁRIO!$A$3:$AF$23,25,FALSE)</f>
        <v>DOMINGO</v>
      </c>
      <c r="AA10" s="193" t="str">
        <f>VLOOKUP($A$13,CALENDÁRIO!$A$3:$AF$23,26,FALSE)</f>
        <v>SEGUNDA</v>
      </c>
      <c r="AB10" s="193" t="str">
        <f>VLOOKUP($A$13,CALENDÁRIO!$A$3:$AF$23,27,FALSE)</f>
        <v>TERÇA</v>
      </c>
      <c r="AC10" s="193" t="str">
        <f>VLOOKUP($A$13,CALENDÁRIO!$A$3:$AF$23,28,FALSE)</f>
        <v>QUARTA</v>
      </c>
      <c r="AD10" s="193" t="str">
        <f>VLOOKUP($A$13,CALENDÁRIO!$A$3:$AF$23,29,FALSE)</f>
        <v>QUINTA</v>
      </c>
      <c r="AE10" s="193" t="str">
        <f>VLOOKUP($A$13,CALENDÁRIO!$A$3:$AF$23,30,FALSE)</f>
        <v>FERIADO</v>
      </c>
      <c r="AF10" s="193" t="str">
        <f>VLOOKUP($A$13,CALENDÁRIO!$A$3:$AF$23,31,FALSE)</f>
        <v>SABADO</v>
      </c>
      <c r="AG10" s="193" t="str">
        <f>VLOOKUP($A$13,CALENDÁRIO!$A$3:$AF$23,32,FALSE)</f>
        <v>DOMINGO</v>
      </c>
    </row>
    <row r="11" spans="1:33" s="194" customFormat="1" ht="13.15" customHeight="1">
      <c r="A11" s="319" t="s">
        <v>11</v>
      </c>
      <c r="B11" s="195" t="s">
        <v>21</v>
      </c>
      <c r="C11" s="313">
        <v>1</v>
      </c>
      <c r="D11" s="313">
        <v>2</v>
      </c>
      <c r="E11" s="313">
        <v>3</v>
      </c>
      <c r="F11" s="313">
        <v>4</v>
      </c>
      <c r="G11" s="313">
        <v>5</v>
      </c>
      <c r="H11" s="313">
        <v>6</v>
      </c>
      <c r="I11" s="313">
        <v>7</v>
      </c>
      <c r="J11" s="313">
        <v>8</v>
      </c>
      <c r="K11" s="313">
        <v>9</v>
      </c>
      <c r="L11" s="313">
        <v>10</v>
      </c>
      <c r="M11" s="313">
        <v>11</v>
      </c>
      <c r="N11" s="313">
        <v>12</v>
      </c>
      <c r="O11" s="313">
        <v>13</v>
      </c>
      <c r="P11" s="313">
        <v>14</v>
      </c>
      <c r="Q11" s="313">
        <v>15</v>
      </c>
      <c r="R11" s="313">
        <v>16</v>
      </c>
      <c r="S11" s="313">
        <v>17</v>
      </c>
      <c r="T11" s="313">
        <v>18</v>
      </c>
      <c r="U11" s="313">
        <v>19</v>
      </c>
      <c r="V11" s="313">
        <v>20</v>
      </c>
      <c r="W11" s="313">
        <v>21</v>
      </c>
      <c r="X11" s="313">
        <v>22</v>
      </c>
      <c r="Y11" s="313">
        <v>23</v>
      </c>
      <c r="Z11" s="313">
        <v>24</v>
      </c>
      <c r="AA11" s="313">
        <v>25</v>
      </c>
      <c r="AB11" s="313">
        <v>26</v>
      </c>
      <c r="AC11" s="313">
        <v>27</v>
      </c>
      <c r="AD11" s="313">
        <v>28</v>
      </c>
      <c r="AE11" s="313">
        <v>29</v>
      </c>
      <c r="AF11" s="313">
        <v>30</v>
      </c>
      <c r="AG11" s="313">
        <v>31</v>
      </c>
    </row>
    <row r="12" spans="1:33" s="194" customFormat="1" ht="14.25" customHeight="1">
      <c r="A12" s="320"/>
      <c r="B12" s="195" t="s">
        <v>39</v>
      </c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  <c r="Y12" s="314"/>
      <c r="Z12" s="314"/>
      <c r="AA12" s="314"/>
      <c r="AB12" s="314"/>
      <c r="AC12" s="314"/>
      <c r="AD12" s="314"/>
      <c r="AE12" s="314"/>
      <c r="AF12" s="314"/>
      <c r="AG12" s="314"/>
    </row>
    <row r="13" spans="1:33" s="194" customFormat="1" ht="11.25">
      <c r="A13" s="315">
        <f>'DIGITAÇÃO DE DADOS'!M15</f>
        <v>41334</v>
      </c>
      <c r="B13" s="196" t="s">
        <v>51</v>
      </c>
      <c r="C13" s="197" t="str">
        <f>VLOOKUP(C11,'DIGITAÇÃO DADOS CALEN. DE AULA'!$C$55:$M$85,3,FALSE)</f>
        <v>Micropara.</v>
      </c>
      <c r="D13" s="197">
        <f>VLOOKUP(D11,'DIGITAÇÃO DADOS CALEN. DE AULA'!$C$55:$M$85,3,FALSE)</f>
        <v>0</v>
      </c>
      <c r="E13" s="197">
        <f>VLOOKUP(E11,'DIGITAÇÃO DADOS CALEN. DE AULA'!$C$55:$M$85,3,FALSE)</f>
        <v>0</v>
      </c>
      <c r="F13" s="197" t="str">
        <f>VLOOKUP(F11,'DIGITAÇÃO DADOS CALEN. DE AULA'!$C$55:$M$85,3,FALSE)</f>
        <v>Farmaco. I</v>
      </c>
      <c r="G13" s="197" t="str">
        <f>VLOOKUP(G11,'DIGITAÇÃO DADOS CALEN. DE AULA'!$C$55:$M$85,3,FALSE)</f>
        <v>Anatomia</v>
      </c>
      <c r="H13" s="197" t="str">
        <f>VLOOKUP(H11,'DIGITAÇÃO DADOS CALEN. DE AULA'!$C$55:$M$85,3,FALSE)</f>
        <v xml:space="preserve">Nutrição </v>
      </c>
      <c r="I13" s="197" t="str">
        <f>VLOOKUP(I11,'DIGITAÇÃO DADOS CALEN. DE AULA'!$C$55:$M$85,3,FALSE)</f>
        <v>I. à Enferma.</v>
      </c>
      <c r="J13" s="197" t="str">
        <f>VLOOKUP(J11,'DIGITAÇÃO DADOS CALEN. DE AULA'!$C$55:$M$85,3,FALSE)</f>
        <v>Micropara.</v>
      </c>
      <c r="K13" s="197">
        <f>VLOOKUP(K11,'DIGITAÇÃO DADOS CALEN. DE AULA'!$C$55:$M$85,3,FALSE)</f>
        <v>0</v>
      </c>
      <c r="L13" s="197">
        <f>VLOOKUP(L11,'DIGITAÇÃO DADOS CALEN. DE AULA'!$C$55:$M$85,3,FALSE)</f>
        <v>0</v>
      </c>
      <c r="M13" s="197" t="str">
        <f>VLOOKUP(M11,'DIGITAÇÃO DADOS CALEN. DE AULA'!$C$55:$M$85,3,FALSE)</f>
        <v>Farmaco. I</v>
      </c>
      <c r="N13" s="197" t="str">
        <f>VLOOKUP(N11,'DIGITAÇÃO DADOS CALEN. DE AULA'!$C$55:$M$85,3,FALSE)</f>
        <v>Anatomia</v>
      </c>
      <c r="O13" s="197" t="str">
        <f>VLOOKUP(O11,'DIGITAÇÃO DADOS CALEN. DE AULA'!$C$55:$M$85,3,FALSE)</f>
        <v xml:space="preserve">Nutrição </v>
      </c>
      <c r="P13" s="197" t="str">
        <f>VLOOKUP(P11,'DIGITAÇÃO DADOS CALEN. DE AULA'!$C$55:$M$85,3,FALSE)</f>
        <v>I. à Enferma.</v>
      </c>
      <c r="Q13" s="197" t="str">
        <f>VLOOKUP(Q11,'DIGITAÇÃO DADOS CALEN. DE AULA'!$C$55:$M$85,3,FALSE)</f>
        <v>Micropara.</v>
      </c>
      <c r="R13" s="197">
        <f>VLOOKUP(R11,'DIGITAÇÃO DADOS CALEN. DE AULA'!$C$55:$M$85,3,FALSE)</f>
        <v>0</v>
      </c>
      <c r="S13" s="197">
        <f>VLOOKUP(S11,'DIGITAÇÃO DADOS CALEN. DE AULA'!$C$55:$M$85,3,FALSE)</f>
        <v>0</v>
      </c>
      <c r="T13" s="197" t="str">
        <f>VLOOKUP(T11,'DIGITAÇÃO DADOS CALEN. DE AULA'!$C$55:$M$85,3,FALSE)</f>
        <v>Farmaco. I</v>
      </c>
      <c r="U13" s="197" t="str">
        <f>VLOOKUP(U11,'DIGITAÇÃO DADOS CALEN. DE AULA'!$C$55:$M$85,3,FALSE)</f>
        <v>Anatomia</v>
      </c>
      <c r="V13" s="197" t="str">
        <f>VLOOKUP(V11,'DIGITAÇÃO DADOS CALEN. DE AULA'!$C$55:$M$85,3,FALSE)</f>
        <v xml:space="preserve">Nutrição </v>
      </c>
      <c r="W13" s="197" t="str">
        <f>VLOOKUP(W11,'DIGITAÇÃO DADOS CALEN. DE AULA'!$C$55:$M$85,3,FALSE)</f>
        <v>I. à Enferma.</v>
      </c>
      <c r="X13" s="197" t="str">
        <f>VLOOKUP(X11,'DIGITAÇÃO DADOS CALEN. DE AULA'!$C$55:$M$85,3,FALSE)</f>
        <v>Micropara.</v>
      </c>
      <c r="Y13" s="197">
        <f>VLOOKUP(Y11,'DIGITAÇÃO DADOS CALEN. DE AULA'!$C$55:$M$85,3,FALSE)</f>
        <v>0</v>
      </c>
      <c r="Z13" s="197">
        <f>VLOOKUP(Z11,'DIGITAÇÃO DADOS CALEN. DE AULA'!$C$55:$M$85,3,FALSE)</f>
        <v>0</v>
      </c>
      <c r="AA13" s="197" t="str">
        <f>VLOOKUP(AA11,'DIGITAÇÃO DADOS CALEN. DE AULA'!$C$55:$M$85,3,FALSE)</f>
        <v>Farmaco. I</v>
      </c>
      <c r="AB13" s="197" t="str">
        <f>VLOOKUP(AB11,'DIGITAÇÃO DADOS CALEN. DE AULA'!$C$55:$M$85,3,FALSE)</f>
        <v>Anatomia</v>
      </c>
      <c r="AC13" s="197" t="str">
        <f>VLOOKUP(AC11,'DIGITAÇÃO DADOS CALEN. DE AULA'!$C$55:$M$85,3,FALSE)</f>
        <v xml:space="preserve">Nutrição </v>
      </c>
      <c r="AD13" s="197" t="str">
        <f>VLOOKUP(AD11,'DIGITAÇÃO DADOS CALEN. DE AULA'!$C$55:$M$85,3,FALSE)</f>
        <v>I. à Enferma.</v>
      </c>
      <c r="AE13" s="197" t="str">
        <f>VLOOKUP(AE11,'DIGITAÇÃO DADOS CALEN. DE AULA'!$C$55:$M$85,3,FALSE)</f>
        <v>Feriado</v>
      </c>
      <c r="AF13" s="197">
        <f>VLOOKUP(AF11,'DIGITAÇÃO DADOS CALEN. DE AULA'!$C$55:$M$85,3,FALSE)</f>
        <v>0</v>
      </c>
      <c r="AG13" s="197">
        <f>VLOOKUP(AG11,'DIGITAÇÃO DADOS CALEN. DE AULA'!$C$55:$M$85,3,FALSE)</f>
        <v>0</v>
      </c>
    </row>
    <row r="14" spans="1:33" s="194" customFormat="1" ht="11.25">
      <c r="A14" s="316"/>
      <c r="B14" s="198" t="s">
        <v>45</v>
      </c>
      <c r="C14" s="197" t="str">
        <f>VLOOKUP(C11,'DIGITAÇÃO DADOS CALEN. DE AULA'!$C$55:$M$85,6,FALSE)</f>
        <v>Micropara.</v>
      </c>
      <c r="D14" s="197">
        <f>VLOOKUP(D11,'DIGITAÇÃO DADOS CALEN. DE AULA'!$C$55:$M$85,6,FALSE)</f>
        <v>0</v>
      </c>
      <c r="E14" s="197">
        <f>VLOOKUP(E11,'DIGITAÇÃO DADOS CALEN. DE AULA'!$C$55:$M$85,6,FALSE)</f>
        <v>0</v>
      </c>
      <c r="F14" s="197" t="str">
        <f>VLOOKUP(F11,'DIGITAÇÃO DADOS CALEN. DE AULA'!$C$55:$M$85,6,FALSE)</f>
        <v>Farmaco. I</v>
      </c>
      <c r="G14" s="197" t="str">
        <f>VLOOKUP(G11,'DIGITAÇÃO DADOS CALEN. DE AULA'!$C$55:$M$85,6,FALSE)</f>
        <v>Anatomia</v>
      </c>
      <c r="H14" s="197" t="str">
        <f>VLOOKUP(H11,'DIGITAÇÃO DADOS CALEN. DE AULA'!$C$55:$M$85,6,FALSE)</f>
        <v xml:space="preserve">Nutrição </v>
      </c>
      <c r="I14" s="197" t="str">
        <f>VLOOKUP(I11,'DIGITAÇÃO DADOS CALEN. DE AULA'!$C$55:$M$85,6,FALSE)</f>
        <v>I. à Enferma.</v>
      </c>
      <c r="J14" s="197" t="str">
        <f>VLOOKUP(J11,'DIGITAÇÃO DADOS CALEN. DE AULA'!$C$55:$M$85,6,FALSE)</f>
        <v>Micropara.</v>
      </c>
      <c r="K14" s="197">
        <f>VLOOKUP(K11,'DIGITAÇÃO DADOS CALEN. DE AULA'!$C$55:$M$85,6,FALSE)</f>
        <v>0</v>
      </c>
      <c r="L14" s="197">
        <f>VLOOKUP(L11,'DIGITAÇÃO DADOS CALEN. DE AULA'!$C$55:$M$85,6,FALSE)</f>
        <v>0</v>
      </c>
      <c r="M14" s="197" t="str">
        <f>VLOOKUP(M11,'DIGITAÇÃO DADOS CALEN. DE AULA'!$C$55:$M$85,6,FALSE)</f>
        <v>Farmaco. I</v>
      </c>
      <c r="N14" s="197" t="str">
        <f>VLOOKUP(N11,'DIGITAÇÃO DADOS CALEN. DE AULA'!$C$55:$M$85,6,FALSE)</f>
        <v>Anatomia</v>
      </c>
      <c r="O14" s="197" t="str">
        <f>VLOOKUP(O11,'DIGITAÇÃO DADOS CALEN. DE AULA'!$C$55:$M$85,6,FALSE)</f>
        <v xml:space="preserve">Nutrição </v>
      </c>
      <c r="P14" s="197" t="str">
        <f>VLOOKUP(P11,'DIGITAÇÃO DADOS CALEN. DE AULA'!$C$55:$M$85,6,FALSE)</f>
        <v>I. à Enferma.</v>
      </c>
      <c r="Q14" s="197" t="str">
        <f>VLOOKUP(Q11,'DIGITAÇÃO DADOS CALEN. DE AULA'!$C$55:$M$85,6,FALSE)</f>
        <v>Micropara.</v>
      </c>
      <c r="R14" s="197">
        <f>VLOOKUP(R11,'DIGITAÇÃO DADOS CALEN. DE AULA'!$C$55:$M$85,6,FALSE)</f>
        <v>0</v>
      </c>
      <c r="S14" s="197">
        <f>VLOOKUP(S11,'DIGITAÇÃO DADOS CALEN. DE AULA'!$C$55:$M$85,6,FALSE)</f>
        <v>0</v>
      </c>
      <c r="T14" s="197" t="str">
        <f>VLOOKUP(T11,'DIGITAÇÃO DADOS CALEN. DE AULA'!$C$55:$M$85,6,FALSE)</f>
        <v>Farmaco. I</v>
      </c>
      <c r="U14" s="197" t="str">
        <f>VLOOKUP(U11,'DIGITAÇÃO DADOS CALEN. DE AULA'!$C$55:$M$85,6,FALSE)</f>
        <v>Anatomia</v>
      </c>
      <c r="V14" s="197" t="str">
        <f>VLOOKUP(V11,'DIGITAÇÃO DADOS CALEN. DE AULA'!$C$55:$M$85,6,FALSE)</f>
        <v xml:space="preserve">Nutrição </v>
      </c>
      <c r="W14" s="197" t="str">
        <f>VLOOKUP(W11,'DIGITAÇÃO DADOS CALEN. DE AULA'!$C$55:$M$85,6,FALSE)</f>
        <v>I. à Enferma.</v>
      </c>
      <c r="X14" s="197" t="str">
        <f>VLOOKUP(X11,'DIGITAÇÃO DADOS CALEN. DE AULA'!$C$55:$M$85,6,FALSE)</f>
        <v>Micropara.</v>
      </c>
      <c r="Y14" s="197">
        <f>VLOOKUP(Y11,'DIGITAÇÃO DADOS CALEN. DE AULA'!$C$55:$M$85,6,FALSE)</f>
        <v>0</v>
      </c>
      <c r="Z14" s="197">
        <f>VLOOKUP(Z11,'DIGITAÇÃO DADOS CALEN. DE AULA'!$C$55:$M$85,6,FALSE)</f>
        <v>0</v>
      </c>
      <c r="AA14" s="197" t="str">
        <f>VLOOKUP(AA11,'DIGITAÇÃO DADOS CALEN. DE AULA'!$C$55:$M$85,6,FALSE)</f>
        <v>Farmaco. I</v>
      </c>
      <c r="AB14" s="197" t="str">
        <f>VLOOKUP(AB11,'DIGITAÇÃO DADOS CALEN. DE AULA'!$C$55:$M$85,6,FALSE)</f>
        <v>Anatomia</v>
      </c>
      <c r="AC14" s="197" t="str">
        <f>VLOOKUP(AC11,'DIGITAÇÃO DADOS CALEN. DE AULA'!$C$55:$M$85,6,FALSE)</f>
        <v xml:space="preserve">Nutrição </v>
      </c>
      <c r="AD14" s="197" t="str">
        <f>VLOOKUP(AD11,'DIGITAÇÃO DADOS CALEN. DE AULA'!$C$55:$M$85,6,FALSE)</f>
        <v>I. à Enferma.</v>
      </c>
      <c r="AE14" s="197" t="str">
        <f>VLOOKUP(AE11,'DIGITAÇÃO DADOS CALEN. DE AULA'!$C$55:$M$85,6,FALSE)</f>
        <v>Feriado</v>
      </c>
      <c r="AF14" s="197">
        <f>VLOOKUP(AF11,'DIGITAÇÃO DADOS CALEN. DE AULA'!$C$55:$M$85,6,FALSE)</f>
        <v>0</v>
      </c>
      <c r="AG14" s="197">
        <f>VLOOKUP(AG11,'DIGITAÇÃO DADOS CALEN. DE AULA'!$C$55:$M$85,6,FALSE)</f>
        <v>0</v>
      </c>
    </row>
    <row r="15" spans="1:33" s="194" customFormat="1" ht="11.25">
      <c r="A15" s="316"/>
      <c r="B15" s="198" t="s">
        <v>38</v>
      </c>
      <c r="C15" s="197" t="str">
        <f>VLOOKUP(C11,'DIGITAÇÃO DADOS CALEN. DE AULA'!$C$55:$M$85,8,FALSE)</f>
        <v>Ética</v>
      </c>
      <c r="D15" s="197">
        <f>VLOOKUP(D11,'DIGITAÇÃO DADOS CALEN. DE AULA'!$C$55:$M$85,8,FALSE)</f>
        <v>0</v>
      </c>
      <c r="E15" s="197">
        <f>VLOOKUP(E11,'DIGITAÇÃO DADOS CALEN. DE AULA'!$C$55:$M$85,8,FALSE)</f>
        <v>0</v>
      </c>
      <c r="F15" s="197" t="str">
        <f>VLOOKUP(F11,'DIGITAÇÃO DADOS CALEN. DE AULA'!$C$55:$M$85,8,FALSE)</f>
        <v>Farmaco. I</v>
      </c>
      <c r="G15" s="197" t="str">
        <f>VLOOKUP(G11,'DIGITAÇÃO DADOS CALEN. DE AULA'!$C$55:$M$85,8,FALSE)</f>
        <v>Anatomia</v>
      </c>
      <c r="H15" s="197" t="str">
        <f>VLOOKUP(H11,'DIGITAÇÃO DADOS CALEN. DE AULA'!$C$55:$M$85,8,FALSE)</f>
        <v>P.B.A.E</v>
      </c>
      <c r="I15" s="197" t="str">
        <f>VLOOKUP(I11,'DIGITAÇÃO DADOS CALEN. DE AULA'!$C$55:$M$85,8,FALSE)</f>
        <v>I. à Enferma.</v>
      </c>
      <c r="J15" s="197" t="str">
        <f>VLOOKUP(J11,'DIGITAÇÃO DADOS CALEN. DE AULA'!$C$55:$M$85,8,FALSE)</f>
        <v>Ética</v>
      </c>
      <c r="K15" s="197">
        <f>VLOOKUP(K11,'DIGITAÇÃO DADOS CALEN. DE AULA'!$C$55:$M$85,8,FALSE)</f>
        <v>0</v>
      </c>
      <c r="L15" s="197">
        <f>VLOOKUP(L11,'DIGITAÇÃO DADOS CALEN. DE AULA'!$C$55:$M$85,8,FALSE)</f>
        <v>0</v>
      </c>
      <c r="M15" s="197" t="str">
        <f>VLOOKUP(M11,'DIGITAÇÃO DADOS CALEN. DE AULA'!$C$55:$M$85,8,FALSE)</f>
        <v>Farmaco. I</v>
      </c>
      <c r="N15" s="197" t="str">
        <f>VLOOKUP(N11,'DIGITAÇÃO DADOS CALEN. DE AULA'!$C$55:$M$85,8,FALSE)</f>
        <v>Anatomia</v>
      </c>
      <c r="O15" s="197" t="str">
        <f>VLOOKUP(O11,'DIGITAÇÃO DADOS CALEN. DE AULA'!$C$55:$M$85,8,FALSE)</f>
        <v>P.B.A.E</v>
      </c>
      <c r="P15" s="197" t="str">
        <f>VLOOKUP(P11,'DIGITAÇÃO DADOS CALEN. DE AULA'!$C$55:$M$85,8,FALSE)</f>
        <v>I. à Enferma.</v>
      </c>
      <c r="Q15" s="197" t="str">
        <f>VLOOKUP(Q11,'DIGITAÇÃO DADOS CALEN. DE AULA'!$C$55:$M$85,8,FALSE)</f>
        <v>Ética</v>
      </c>
      <c r="R15" s="197">
        <f>VLOOKUP(R11,'DIGITAÇÃO DADOS CALEN. DE AULA'!$C$55:$M$85,8,FALSE)</f>
        <v>0</v>
      </c>
      <c r="S15" s="197">
        <f>VLOOKUP(S11,'DIGITAÇÃO DADOS CALEN. DE AULA'!$C$55:$M$85,8,FALSE)</f>
        <v>0</v>
      </c>
      <c r="T15" s="197" t="str">
        <f>VLOOKUP(T11,'DIGITAÇÃO DADOS CALEN. DE AULA'!$C$55:$M$85,8,FALSE)</f>
        <v>Farmaco. I</v>
      </c>
      <c r="U15" s="197" t="str">
        <f>VLOOKUP(U11,'DIGITAÇÃO DADOS CALEN. DE AULA'!$C$55:$M$85,8,FALSE)</f>
        <v>Anatomia</v>
      </c>
      <c r="V15" s="197" t="str">
        <f>VLOOKUP(V11,'DIGITAÇÃO DADOS CALEN. DE AULA'!$C$55:$M$85,8,FALSE)</f>
        <v>P.B.A.E</v>
      </c>
      <c r="W15" s="197" t="str">
        <f>VLOOKUP(W11,'DIGITAÇÃO DADOS CALEN. DE AULA'!$C$55:$M$85,8,FALSE)</f>
        <v>I. à Enferma.</v>
      </c>
      <c r="X15" s="197" t="str">
        <f>VLOOKUP(X11,'DIGITAÇÃO DADOS CALEN. DE AULA'!$C$55:$M$85,8,FALSE)</f>
        <v>Ética</v>
      </c>
      <c r="Y15" s="197">
        <f>VLOOKUP(Y11,'DIGITAÇÃO DADOS CALEN. DE AULA'!$C$55:$M$85,8,FALSE)</f>
        <v>0</v>
      </c>
      <c r="Z15" s="197">
        <f>VLOOKUP(Z11,'DIGITAÇÃO DADOS CALEN. DE AULA'!$C$55:$M$85,8,FALSE)</f>
        <v>0</v>
      </c>
      <c r="AA15" s="197" t="str">
        <f>VLOOKUP(AA11,'DIGITAÇÃO DADOS CALEN. DE AULA'!$C$55:$M$85,8,FALSE)</f>
        <v>Farmaco. I</v>
      </c>
      <c r="AB15" s="197" t="str">
        <f>VLOOKUP(AB11,'DIGITAÇÃO DADOS CALEN. DE AULA'!$C$55:$M$85,8,FALSE)</f>
        <v>Anatomia</v>
      </c>
      <c r="AC15" s="197" t="str">
        <f>VLOOKUP(AC11,'DIGITAÇÃO DADOS CALEN. DE AULA'!$C$55:$M$85,8,FALSE)</f>
        <v>P.B.A.E</v>
      </c>
      <c r="AD15" s="197" t="str">
        <f>VLOOKUP(AD11,'DIGITAÇÃO DADOS CALEN. DE AULA'!$C$55:$M$85,8,FALSE)</f>
        <v>I. à Enferma.</v>
      </c>
      <c r="AE15" s="197" t="str">
        <f>VLOOKUP(AE11,'DIGITAÇÃO DADOS CALEN. DE AULA'!$C$55:$M$85,8,FALSE)</f>
        <v>Feriado</v>
      </c>
      <c r="AF15" s="197">
        <f>VLOOKUP(AF11,'DIGITAÇÃO DADOS CALEN. DE AULA'!$C$55:$M$85,8,FALSE)</f>
        <v>0</v>
      </c>
      <c r="AG15" s="197">
        <f>VLOOKUP(AG11,'DIGITAÇÃO DADOS CALEN. DE AULA'!$C$55:$M$85,8,FALSE)</f>
        <v>0</v>
      </c>
    </row>
    <row r="16" spans="1:33" s="194" customFormat="1" ht="11.25">
      <c r="A16" s="316"/>
      <c r="B16" s="199" t="s">
        <v>32</v>
      </c>
      <c r="C16" s="197" t="str">
        <f>VLOOKUP(C11,'DIGITAÇÃO DADOS CALEN. DE AULA'!$C$55:$M$85,10,FALSE)</f>
        <v>Ética</v>
      </c>
      <c r="D16" s="197">
        <f>VLOOKUP(D11,'DIGITAÇÃO DADOS CALEN. DE AULA'!$C$55:$M$85,10,FALSE)</f>
        <v>0</v>
      </c>
      <c r="E16" s="197">
        <f>VLOOKUP(E11,'DIGITAÇÃO DADOS CALEN. DE AULA'!$C$55:$M$85,10,FALSE)</f>
        <v>0</v>
      </c>
      <c r="F16" s="197" t="str">
        <f>VLOOKUP(F11,'DIGITAÇÃO DADOS CALEN. DE AULA'!$C$55:$M$85,10,FALSE)</f>
        <v>Farmaco. I</v>
      </c>
      <c r="G16" s="197" t="str">
        <f>VLOOKUP(G11,'DIGITAÇÃO DADOS CALEN. DE AULA'!$C$55:$M$85,10,FALSE)</f>
        <v>Anatomia</v>
      </c>
      <c r="H16" s="197" t="str">
        <f>VLOOKUP(H11,'DIGITAÇÃO DADOS CALEN. DE AULA'!$C$55:$M$85,10,FALSE)</f>
        <v>P.B.A.E</v>
      </c>
      <c r="I16" s="197" t="str">
        <f>VLOOKUP(I11,'DIGITAÇÃO DADOS CALEN. DE AULA'!$C$55:$M$85,10,FALSE)</f>
        <v>I. à Enferma.</v>
      </c>
      <c r="J16" s="197" t="str">
        <f>VLOOKUP(J11,'DIGITAÇÃO DADOS CALEN. DE AULA'!$C$55:$M$85,10,FALSE)</f>
        <v>Ética</v>
      </c>
      <c r="K16" s="197">
        <f>VLOOKUP(K11,'DIGITAÇÃO DADOS CALEN. DE AULA'!$C$55:$M$85,10,FALSE)</f>
        <v>0</v>
      </c>
      <c r="L16" s="197">
        <f>VLOOKUP(L11,'DIGITAÇÃO DADOS CALEN. DE AULA'!$C$55:$M$85,10,FALSE)</f>
        <v>0</v>
      </c>
      <c r="M16" s="197" t="str">
        <f>VLOOKUP(M11,'DIGITAÇÃO DADOS CALEN. DE AULA'!$C$55:$M$85,10,FALSE)</f>
        <v>Farmaco. I</v>
      </c>
      <c r="N16" s="197" t="str">
        <f>VLOOKUP(N11,'DIGITAÇÃO DADOS CALEN. DE AULA'!$C$55:$M$85,10,FALSE)</f>
        <v>Anatomia</v>
      </c>
      <c r="O16" s="197" t="str">
        <f>VLOOKUP(O11,'DIGITAÇÃO DADOS CALEN. DE AULA'!$C$55:$M$85,10,FALSE)</f>
        <v>P.B.A.E</v>
      </c>
      <c r="P16" s="197" t="str">
        <f>VLOOKUP(P11,'DIGITAÇÃO DADOS CALEN. DE AULA'!$C$55:$M$85,10,FALSE)</f>
        <v>I. à Enferma.</v>
      </c>
      <c r="Q16" s="197" t="str">
        <f>VLOOKUP(Q11,'DIGITAÇÃO DADOS CALEN. DE AULA'!$C$55:$M$85,10,FALSE)</f>
        <v>Ética</v>
      </c>
      <c r="R16" s="197">
        <f>VLOOKUP(R11,'DIGITAÇÃO DADOS CALEN. DE AULA'!$C$55:$M$85,10,FALSE)</f>
        <v>0</v>
      </c>
      <c r="S16" s="197">
        <f>VLOOKUP(S11,'DIGITAÇÃO DADOS CALEN. DE AULA'!$C$55:$M$85,10,FALSE)</f>
        <v>0</v>
      </c>
      <c r="T16" s="197" t="str">
        <f>VLOOKUP(T11,'DIGITAÇÃO DADOS CALEN. DE AULA'!$C$55:$M$85,10,FALSE)</f>
        <v>Farmaco. I</v>
      </c>
      <c r="U16" s="197" t="str">
        <f>VLOOKUP(U11,'DIGITAÇÃO DADOS CALEN. DE AULA'!$C$55:$M$85,10,FALSE)</f>
        <v>Anatomia</v>
      </c>
      <c r="V16" s="197" t="str">
        <f>VLOOKUP(V11,'DIGITAÇÃO DADOS CALEN. DE AULA'!$C$55:$M$85,10,FALSE)</f>
        <v>P.B.A.E</v>
      </c>
      <c r="W16" s="197" t="str">
        <f>VLOOKUP(W11,'DIGITAÇÃO DADOS CALEN. DE AULA'!$C$55:$M$85,10,FALSE)</f>
        <v>I. à Enferma.</v>
      </c>
      <c r="X16" s="197" t="str">
        <f>VLOOKUP(X11,'DIGITAÇÃO DADOS CALEN. DE AULA'!$C$55:$M$85,10,FALSE)</f>
        <v>Ética</v>
      </c>
      <c r="Y16" s="197">
        <f>VLOOKUP(Y11,'DIGITAÇÃO DADOS CALEN. DE AULA'!$C$55:$M$85,10,FALSE)</f>
        <v>0</v>
      </c>
      <c r="Z16" s="197">
        <f>VLOOKUP(Z11,'DIGITAÇÃO DADOS CALEN. DE AULA'!$C$55:$M$85,10,FALSE)</f>
        <v>0</v>
      </c>
      <c r="AA16" s="197" t="str">
        <f>VLOOKUP(AA11,'DIGITAÇÃO DADOS CALEN. DE AULA'!$C$55:$M$85,10,FALSE)</f>
        <v>Farmaco. I</v>
      </c>
      <c r="AB16" s="197" t="str">
        <f>VLOOKUP(AB11,'DIGITAÇÃO DADOS CALEN. DE AULA'!$C$55:$M$85,10,FALSE)</f>
        <v>Anatomia</v>
      </c>
      <c r="AC16" s="197" t="str">
        <f>VLOOKUP(AC11,'DIGITAÇÃO DADOS CALEN. DE AULA'!$C$55:$M$85,10,FALSE)</f>
        <v>P.B.A.E</v>
      </c>
      <c r="AD16" s="197" t="str">
        <f>VLOOKUP(AD11,'DIGITAÇÃO DADOS CALEN. DE AULA'!$C$55:$M$85,10,FALSE)</f>
        <v>I. à Enferma.</v>
      </c>
      <c r="AE16" s="197" t="str">
        <f>VLOOKUP(AE11,'DIGITAÇÃO DADOS CALEN. DE AULA'!$C$55:$M$85,10,FALSE)</f>
        <v>Feriado</v>
      </c>
      <c r="AF16" s="197">
        <f>VLOOKUP(AF11,'DIGITAÇÃO DADOS CALEN. DE AULA'!$C$55:$M$85,10,FALSE)</f>
        <v>0</v>
      </c>
      <c r="AG16" s="197">
        <f>VLOOKUP(AG11,'DIGITAÇÃO DADOS CALEN. DE AULA'!$C$55:$M$85,10,FALSE)</f>
        <v>0</v>
      </c>
    </row>
    <row r="17" spans="1:33" s="194" customFormat="1" ht="11.25">
      <c r="A17" s="317" t="str">
        <f>A3</f>
        <v>I</v>
      </c>
      <c r="B17" s="318"/>
      <c r="C17" s="193" t="str">
        <f>VLOOKUP($A$20,CALENDÁRIO!$A$3:$AF$23,2,FALSE)</f>
        <v>SEGUNDA</v>
      </c>
      <c r="D17" s="193" t="str">
        <f>VLOOKUP($A$20,CALENDÁRIO!$A$3:$AF$23,3,FALSE)</f>
        <v>TERÇA</v>
      </c>
      <c r="E17" s="193" t="str">
        <f>VLOOKUP($A$20,CALENDÁRIO!$A$3:$AF$23,4,FALSE)</f>
        <v>QUARTA</v>
      </c>
      <c r="F17" s="193" t="str">
        <f>VLOOKUP($A$20,CALENDÁRIO!$A$3:$AF$23,5,FALSE)</f>
        <v>QUINTA</v>
      </c>
      <c r="G17" s="193" t="str">
        <f>VLOOKUP($A$20,CALENDÁRIO!$A$3:$AF$23,6,FALSE)</f>
        <v>SEXTA</v>
      </c>
      <c r="H17" s="193" t="str">
        <f>VLOOKUP($A$20,CALENDÁRIO!$A$3:$AF$23,7,FALSE)</f>
        <v>SABADO</v>
      </c>
      <c r="I17" s="193" t="str">
        <f>VLOOKUP($A$20,CALENDÁRIO!$A$3:$AF$23,8,FALSE)</f>
        <v>DOMINGO</v>
      </c>
      <c r="J17" s="193" t="str">
        <f>VLOOKUP($A$20,CALENDÁRIO!$A$3:$AF$23,9,FALSE)</f>
        <v>SEGUNDA</v>
      </c>
      <c r="K17" s="193" t="str">
        <f>VLOOKUP($A$20,CALENDÁRIO!$A$3:$AF$23,10,FALSE)</f>
        <v>TERÇA</v>
      </c>
      <c r="L17" s="193" t="str">
        <f>VLOOKUP($A$20,CALENDÁRIO!$A$3:$AF$23,11,FALSE)</f>
        <v>QUARTA</v>
      </c>
      <c r="M17" s="193" t="str">
        <f>VLOOKUP($A$20,CALENDÁRIO!$A$3:$AF$23,12,FALSE)</f>
        <v>QUINTA</v>
      </c>
      <c r="N17" s="193" t="str">
        <f>VLOOKUP($A$20,CALENDÁRIO!$A$3:$AF$23,13,FALSE)</f>
        <v>SEXTA</v>
      </c>
      <c r="O17" s="193" t="str">
        <f>VLOOKUP($A$20,CALENDÁRIO!$A$3:$AF$23,14,FALSE)</f>
        <v>SABADO</v>
      </c>
      <c r="P17" s="193" t="str">
        <f>VLOOKUP($A$20,CALENDÁRIO!$A$3:$AF$23,15,FALSE)</f>
        <v>DOMINGO</v>
      </c>
      <c r="Q17" s="193" t="str">
        <f>VLOOKUP($A$20,CALENDÁRIO!$A$3:$AF$23,16,FALSE)</f>
        <v>SEGUNDA</v>
      </c>
      <c r="R17" s="193" t="str">
        <f>VLOOKUP($A$20,CALENDÁRIO!$A$3:$AF$23,17,FALSE)</f>
        <v>TERÇA</v>
      </c>
      <c r="S17" s="193" t="str">
        <f>VLOOKUP($A$20,CALENDÁRIO!$A$3:$AF$23,18,FALSE)</f>
        <v>QUARTA</v>
      </c>
      <c r="T17" s="193" t="str">
        <f>VLOOKUP($A$20,CALENDÁRIO!$A$3:$AF$23,19,FALSE)</f>
        <v>QUINTA</v>
      </c>
      <c r="U17" s="193" t="str">
        <f>VLOOKUP($A$20,CALENDÁRIO!$A$3:$AF$23,20,FALSE)</f>
        <v>SEXTA</v>
      </c>
      <c r="V17" s="193" t="str">
        <f>VLOOKUP($A$20,CALENDÁRIO!$A$3:$AF$23,21,FALSE)</f>
        <v>SABADO</v>
      </c>
      <c r="W17" s="193" t="str">
        <f>VLOOKUP($A$20,CALENDÁRIO!$A$3:$AF$23,22,FALSE)</f>
        <v>DOMINGO</v>
      </c>
      <c r="X17" s="193" t="str">
        <f>VLOOKUP($A$20,CALENDÁRIO!$A$3:$AF$23,23,FALSE)</f>
        <v>SEGUNDA</v>
      </c>
      <c r="Y17" s="193" t="str">
        <f>VLOOKUP($A$20,CALENDÁRIO!$A$3:$AF$23,24,FALSE)</f>
        <v>TERÇA</v>
      </c>
      <c r="Z17" s="193" t="str">
        <f>VLOOKUP($A$20,CALENDÁRIO!$A$3:$AF$23,25,FALSE)</f>
        <v>QUARTA</v>
      </c>
      <c r="AA17" s="193" t="str">
        <f>VLOOKUP($A$20,CALENDÁRIO!$A$3:$AF$23,26,FALSE)</f>
        <v>QUINTA</v>
      </c>
      <c r="AB17" s="193" t="str">
        <f>VLOOKUP($A$20,CALENDÁRIO!$A$3:$AF$23,27,FALSE)</f>
        <v>SEXTA</v>
      </c>
      <c r="AC17" s="193" t="str">
        <f>VLOOKUP($A$20,CALENDÁRIO!$A$3:$AF$23,28,FALSE)</f>
        <v>SABADO</v>
      </c>
      <c r="AD17" s="193" t="str">
        <f>VLOOKUP($A$20,CALENDÁRIO!$A$3:$AF$23,29,FALSE)</f>
        <v>DOMINGO</v>
      </c>
      <c r="AE17" s="193" t="str">
        <f>VLOOKUP($A$20,CALENDÁRIO!$A$3:$AF$23,30,FALSE)</f>
        <v>SEGUNDA</v>
      </c>
      <c r="AF17" s="193" t="str">
        <f>VLOOKUP($A$20,CALENDÁRIO!$A$3:$AF$23,31,FALSE)</f>
        <v>TERÇA</v>
      </c>
      <c r="AG17" s="193">
        <f>VLOOKUP($A$20,CALENDÁRIO!$A$3:$AF$23,32,FALSE)</f>
        <v>0</v>
      </c>
    </row>
    <row r="18" spans="1:33" s="194" customFormat="1" ht="13.15" customHeight="1">
      <c r="A18" s="319" t="s">
        <v>11</v>
      </c>
      <c r="B18" s="195" t="s">
        <v>21</v>
      </c>
      <c r="C18" s="313">
        <v>1</v>
      </c>
      <c r="D18" s="313">
        <v>2</v>
      </c>
      <c r="E18" s="313">
        <v>3</v>
      </c>
      <c r="F18" s="313">
        <v>4</v>
      </c>
      <c r="G18" s="313">
        <v>5</v>
      </c>
      <c r="H18" s="313">
        <v>6</v>
      </c>
      <c r="I18" s="313">
        <v>7</v>
      </c>
      <c r="J18" s="313">
        <v>8</v>
      </c>
      <c r="K18" s="313">
        <v>9</v>
      </c>
      <c r="L18" s="313">
        <v>10</v>
      </c>
      <c r="M18" s="313">
        <v>11</v>
      </c>
      <c r="N18" s="313">
        <v>12</v>
      </c>
      <c r="O18" s="313">
        <v>13</v>
      </c>
      <c r="P18" s="313">
        <v>14</v>
      </c>
      <c r="Q18" s="313">
        <v>15</v>
      </c>
      <c r="R18" s="313">
        <v>16</v>
      </c>
      <c r="S18" s="313">
        <v>17</v>
      </c>
      <c r="T18" s="313">
        <v>18</v>
      </c>
      <c r="U18" s="313">
        <v>19</v>
      </c>
      <c r="V18" s="313">
        <v>20</v>
      </c>
      <c r="W18" s="313">
        <v>21</v>
      </c>
      <c r="X18" s="313">
        <v>22</v>
      </c>
      <c r="Y18" s="313">
        <v>23</v>
      </c>
      <c r="Z18" s="313">
        <v>24</v>
      </c>
      <c r="AA18" s="313">
        <v>25</v>
      </c>
      <c r="AB18" s="313">
        <v>26</v>
      </c>
      <c r="AC18" s="313">
        <v>27</v>
      </c>
      <c r="AD18" s="313">
        <v>28</v>
      </c>
      <c r="AE18" s="313">
        <v>29</v>
      </c>
      <c r="AF18" s="313">
        <v>30</v>
      </c>
      <c r="AG18" s="313">
        <v>31</v>
      </c>
    </row>
    <row r="19" spans="1:33" s="194" customFormat="1" ht="14.25" customHeight="1">
      <c r="A19" s="320"/>
      <c r="B19" s="195" t="s">
        <v>39</v>
      </c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</row>
    <row r="20" spans="1:33" s="194" customFormat="1" ht="11.25">
      <c r="A20" s="315">
        <f>'DIGITAÇÃO DE DADOS'!M16</f>
        <v>41365</v>
      </c>
      <c r="B20" s="196" t="s">
        <v>51</v>
      </c>
      <c r="C20" s="197" t="str">
        <f>VLOOKUP(C18,'DIGITAÇÃO DADOS CALEN. DE AULA'!$C$91:$M$121,3,FALSE)</f>
        <v>Farmaco. I</v>
      </c>
      <c r="D20" s="197" t="str">
        <f>VLOOKUP(D18,'DIGITAÇÃO DADOS CALEN. DE AULA'!$C$91:$M$121,3,FALSE)</f>
        <v>Anatomia</v>
      </c>
      <c r="E20" s="197" t="str">
        <f>VLOOKUP(E18,'DIGITAÇÃO DADOS CALEN. DE AULA'!$C$91:$M$121,3,FALSE)</f>
        <v xml:space="preserve">Nutrição </v>
      </c>
      <c r="F20" s="197" t="str">
        <f>VLOOKUP(F18,'DIGITAÇÃO DADOS CALEN. DE AULA'!$C$91:$M$121,3,FALSE)</f>
        <v>I. à Enferma.</v>
      </c>
      <c r="G20" s="197" t="str">
        <f>VLOOKUP(G18,'DIGITAÇÃO DADOS CALEN. DE AULA'!$C$91:$M$121,3,FALSE)</f>
        <v>Micropara.</v>
      </c>
      <c r="H20" s="197">
        <f>VLOOKUP(H18,'DIGITAÇÃO DADOS CALEN. DE AULA'!$C$91:$M$121,3,FALSE)</f>
        <v>0</v>
      </c>
      <c r="I20" s="197">
        <f>VLOOKUP(I18,'DIGITAÇÃO DADOS CALEN. DE AULA'!$C$91:$M$121,3,FALSE)</f>
        <v>0</v>
      </c>
      <c r="J20" s="197" t="str">
        <f>VLOOKUP(J18,'DIGITAÇÃO DADOS CALEN. DE AULA'!$C$91:$M$121,3,FALSE)</f>
        <v>Farmaco. I</v>
      </c>
      <c r="K20" s="197" t="str">
        <f>VLOOKUP(K18,'DIGITAÇÃO DADOS CALEN. DE AULA'!$C$91:$M$121,3,FALSE)</f>
        <v>Anatomia</v>
      </c>
      <c r="L20" s="197" t="str">
        <f>VLOOKUP(L18,'DIGITAÇÃO DADOS CALEN. DE AULA'!$C$91:$M$121,3,FALSE)</f>
        <v xml:space="preserve">Nutrição </v>
      </c>
      <c r="M20" s="197" t="str">
        <f>VLOOKUP(M18,'DIGITAÇÃO DADOS CALEN. DE AULA'!$C$91:$M$121,3,FALSE)</f>
        <v>I. à Enferma.</v>
      </c>
      <c r="N20" s="197" t="str">
        <f>VLOOKUP(N18,'DIGITAÇÃO DADOS CALEN. DE AULA'!$C$91:$M$121,3,FALSE)</f>
        <v>Micropara.</v>
      </c>
      <c r="O20" s="197">
        <f>VLOOKUP(O18,'DIGITAÇÃO DADOS CALEN. DE AULA'!$C$91:$M$121,3,FALSE)</f>
        <v>0</v>
      </c>
      <c r="P20" s="197">
        <f>VLOOKUP(P18,'DIGITAÇÃO DADOS CALEN. DE AULA'!$C$91:$M$121,3,FALSE)</f>
        <v>0</v>
      </c>
      <c r="Q20" s="197" t="str">
        <f>VLOOKUP(Q18,'DIGITAÇÃO DADOS CALEN. DE AULA'!$C$91:$M$121,3,FALSE)</f>
        <v>Farmaco. I</v>
      </c>
      <c r="R20" s="197" t="str">
        <f>VLOOKUP(R18,'DIGITAÇÃO DADOS CALEN. DE AULA'!$C$91:$M$121,3,FALSE)</f>
        <v>Anatomia</v>
      </c>
      <c r="S20" s="197" t="str">
        <f>VLOOKUP(S18,'DIGITAÇÃO DADOS CALEN. DE AULA'!$C$91:$M$121,3,FALSE)</f>
        <v xml:space="preserve">Nutrição </v>
      </c>
      <c r="T20" s="197" t="str">
        <f>VLOOKUP(T18,'DIGITAÇÃO DADOS CALEN. DE AULA'!$C$91:$M$121,3,FALSE)</f>
        <v>I. à Enferma.</v>
      </c>
      <c r="U20" s="197" t="str">
        <f>VLOOKUP(U18,'DIGITAÇÃO DADOS CALEN. DE AULA'!$C$91:$M$121,3,FALSE)</f>
        <v>Micropara.</v>
      </c>
      <c r="V20" s="197">
        <f>VLOOKUP(V18,'DIGITAÇÃO DADOS CALEN. DE AULA'!$C$91:$M$121,3,FALSE)</f>
        <v>0</v>
      </c>
      <c r="W20" s="197">
        <f>VLOOKUP(W18,'DIGITAÇÃO DADOS CALEN. DE AULA'!$C$91:$M$121,3,FALSE)</f>
        <v>0</v>
      </c>
      <c r="X20" s="197" t="str">
        <f>VLOOKUP(X18,'DIGITAÇÃO DADOS CALEN. DE AULA'!$C$91:$M$121,3,FALSE)</f>
        <v>Farmaco. I</v>
      </c>
      <c r="Y20" s="197" t="str">
        <f>VLOOKUP(Y18,'DIGITAÇÃO DADOS CALEN. DE AULA'!$C$91:$M$121,3,FALSE)</f>
        <v>Anatomia</v>
      </c>
      <c r="Z20" s="197" t="str">
        <f>VLOOKUP(Z18,'DIGITAÇÃO DADOS CALEN. DE AULA'!$C$91:$M$121,3,FALSE)</f>
        <v xml:space="preserve">Nutrição </v>
      </c>
      <c r="AA20" s="197" t="str">
        <f>VLOOKUP(AA18,'DIGITAÇÃO DADOS CALEN. DE AULA'!$C$91:$M$121,3,FALSE)</f>
        <v>I. à Enferma.</v>
      </c>
      <c r="AB20" s="197" t="str">
        <f>VLOOKUP(AB18,'DIGITAÇÃO DADOS CALEN. DE AULA'!$C$91:$M$121,3,FALSE)</f>
        <v>Micropara.</v>
      </c>
      <c r="AC20" s="197">
        <f>VLOOKUP(AC18,'DIGITAÇÃO DADOS CALEN. DE AULA'!$C$91:$M$121,3,FALSE)</f>
        <v>0</v>
      </c>
      <c r="AD20" s="197">
        <f>VLOOKUP(AD18,'DIGITAÇÃO DADOS CALEN. DE AULA'!$C$91:$M$121,3,FALSE)</f>
        <v>0</v>
      </c>
      <c r="AE20" s="197" t="str">
        <f>VLOOKUP(AE18,'DIGITAÇÃO DADOS CALEN. DE AULA'!$C$91:$M$121,3,FALSE)</f>
        <v>Farmaco. I</v>
      </c>
      <c r="AF20" s="197" t="str">
        <f>VLOOKUP(AF18,'DIGITAÇÃO DADOS CALEN. DE AULA'!$C$91:$M$121,3,FALSE)</f>
        <v>Anatomia</v>
      </c>
      <c r="AG20" s="197">
        <f>VLOOKUP(AG18,'DIGITAÇÃO DADOS CALEN. DE AULA'!$C$91:$M$121,3,FALSE)</f>
        <v>0</v>
      </c>
    </row>
    <row r="21" spans="1:33" s="194" customFormat="1" ht="11.25">
      <c r="A21" s="316"/>
      <c r="B21" s="198" t="s">
        <v>45</v>
      </c>
      <c r="C21" s="197" t="str">
        <f>VLOOKUP(C18,'DIGITAÇÃO DADOS CALEN. DE AULA'!$C$91:$M$121,6,FALSE)</f>
        <v>Farmaco. I</v>
      </c>
      <c r="D21" s="197" t="str">
        <f>VLOOKUP(D18,'DIGITAÇÃO DADOS CALEN. DE AULA'!$C$91:$M$121,6,FALSE)</f>
        <v>Anatomia</v>
      </c>
      <c r="E21" s="197" t="str">
        <f>VLOOKUP(E18,'DIGITAÇÃO DADOS CALEN. DE AULA'!$C$91:$M$121,6,FALSE)</f>
        <v xml:space="preserve">Nutrição </v>
      </c>
      <c r="F21" s="197" t="str">
        <f>VLOOKUP(F18,'DIGITAÇÃO DADOS CALEN. DE AULA'!$C$91:$M$121,6,FALSE)</f>
        <v>I. à Enferma.</v>
      </c>
      <c r="G21" s="197" t="str">
        <f>VLOOKUP(G18,'DIGITAÇÃO DADOS CALEN. DE AULA'!$C$91:$M$121,6,FALSE)</f>
        <v>Micropara.</v>
      </c>
      <c r="H21" s="197">
        <f>VLOOKUP(H18,'DIGITAÇÃO DADOS CALEN. DE AULA'!$C$91:$M$121,6,FALSE)</f>
        <v>0</v>
      </c>
      <c r="I21" s="197">
        <f>VLOOKUP(I18,'DIGITAÇÃO DADOS CALEN. DE AULA'!$C$91:$M$121,6,FALSE)</f>
        <v>0</v>
      </c>
      <c r="J21" s="197" t="str">
        <f>VLOOKUP(J18,'DIGITAÇÃO DADOS CALEN. DE AULA'!$C$91:$M$121,6,FALSE)</f>
        <v>Farmaco. I</v>
      </c>
      <c r="K21" s="197" t="str">
        <f>VLOOKUP(K18,'DIGITAÇÃO DADOS CALEN. DE AULA'!$C$91:$M$121,6,FALSE)</f>
        <v>Anatomia</v>
      </c>
      <c r="L21" s="197" t="str">
        <f>VLOOKUP(L18,'DIGITAÇÃO DADOS CALEN. DE AULA'!$C$91:$M$121,6,FALSE)</f>
        <v xml:space="preserve">Nutrição </v>
      </c>
      <c r="M21" s="197" t="str">
        <f>VLOOKUP(M18,'DIGITAÇÃO DADOS CALEN. DE AULA'!$C$91:$M$121,6,FALSE)</f>
        <v>I. à Enferma.</v>
      </c>
      <c r="N21" s="197" t="str">
        <f>VLOOKUP(N18,'DIGITAÇÃO DADOS CALEN. DE AULA'!$C$91:$M$121,6,FALSE)</f>
        <v>Micropara.</v>
      </c>
      <c r="O21" s="197">
        <f>VLOOKUP(O18,'DIGITAÇÃO DADOS CALEN. DE AULA'!$C$91:$M$121,6,FALSE)</f>
        <v>0</v>
      </c>
      <c r="P21" s="197">
        <f>VLOOKUP(P18,'DIGITAÇÃO DADOS CALEN. DE AULA'!$C$91:$M$121,6,FALSE)</f>
        <v>0</v>
      </c>
      <c r="Q21" s="197" t="str">
        <f>VLOOKUP(Q18,'DIGITAÇÃO DADOS CALEN. DE AULA'!$C$91:$M$121,6,FALSE)</f>
        <v>Farmaco. I</v>
      </c>
      <c r="R21" s="197" t="str">
        <f>VLOOKUP(R18,'DIGITAÇÃO DADOS CALEN. DE AULA'!$C$91:$M$121,6,FALSE)</f>
        <v>Anatomia</v>
      </c>
      <c r="S21" s="197" t="str">
        <f>VLOOKUP(S18,'DIGITAÇÃO DADOS CALEN. DE AULA'!$C$91:$M$121,6,FALSE)</f>
        <v xml:space="preserve">Nutrição </v>
      </c>
      <c r="T21" s="197" t="str">
        <f>VLOOKUP(T18,'DIGITAÇÃO DADOS CALEN. DE AULA'!$C$91:$M$121,6,FALSE)</f>
        <v>I. à Enferma.</v>
      </c>
      <c r="U21" s="197" t="str">
        <f>VLOOKUP(U18,'DIGITAÇÃO DADOS CALEN. DE AULA'!$C$91:$M$121,6,FALSE)</f>
        <v>Micropara.</v>
      </c>
      <c r="V21" s="197">
        <f>VLOOKUP(V18,'DIGITAÇÃO DADOS CALEN. DE AULA'!$C$91:$M$121,6,FALSE)</f>
        <v>0</v>
      </c>
      <c r="W21" s="197">
        <f>VLOOKUP(W18,'DIGITAÇÃO DADOS CALEN. DE AULA'!$C$91:$M$121,6,FALSE)</f>
        <v>0</v>
      </c>
      <c r="X21" s="197" t="str">
        <f>VLOOKUP(X18,'DIGITAÇÃO DADOS CALEN. DE AULA'!$C$91:$M$121,6,FALSE)</f>
        <v>Farmaco. I</v>
      </c>
      <c r="Y21" s="197" t="str">
        <f>VLOOKUP(Y18,'DIGITAÇÃO DADOS CALEN. DE AULA'!$C$91:$M$121,6,FALSE)</f>
        <v>Anatomia</v>
      </c>
      <c r="Z21" s="197" t="str">
        <f>VLOOKUP(Z18,'DIGITAÇÃO DADOS CALEN. DE AULA'!$C$91:$M$121,6,FALSE)</f>
        <v xml:space="preserve">Nutrição </v>
      </c>
      <c r="AA21" s="197" t="str">
        <f>VLOOKUP(AA18,'DIGITAÇÃO DADOS CALEN. DE AULA'!$C$91:$M$121,6,FALSE)</f>
        <v>I. à Enferma.</v>
      </c>
      <c r="AB21" s="197" t="str">
        <f>VLOOKUP(AB18,'DIGITAÇÃO DADOS CALEN. DE AULA'!$C$91:$M$121,6,FALSE)</f>
        <v>Micropara.</v>
      </c>
      <c r="AC21" s="197">
        <f>VLOOKUP(AC18,'DIGITAÇÃO DADOS CALEN. DE AULA'!$C$91:$M$121,6,FALSE)</f>
        <v>0</v>
      </c>
      <c r="AD21" s="197">
        <f>VLOOKUP(AD18,'DIGITAÇÃO DADOS CALEN. DE AULA'!$C$91:$M$121,6,FALSE)</f>
        <v>0</v>
      </c>
      <c r="AE21" s="197" t="str">
        <f>VLOOKUP(AE18,'DIGITAÇÃO DADOS CALEN. DE AULA'!$C$91:$M$121,6,FALSE)</f>
        <v>Farmaco. I</v>
      </c>
      <c r="AF21" s="197" t="str">
        <f>VLOOKUP(AF18,'DIGITAÇÃO DADOS CALEN. DE AULA'!$C$91:$M$121,6,FALSE)</f>
        <v>Anatomia</v>
      </c>
      <c r="AG21" s="197">
        <f>VLOOKUP(AG18,'DIGITAÇÃO DADOS CALEN. DE AULA'!$C$91:$M$121,6,FALSE)</f>
        <v>0</v>
      </c>
    </row>
    <row r="22" spans="1:33" s="194" customFormat="1" ht="11.25">
      <c r="A22" s="316"/>
      <c r="B22" s="198" t="s">
        <v>38</v>
      </c>
      <c r="C22" s="197" t="str">
        <f>VLOOKUP(C18,'DIGITAÇÃO DADOS CALEN. DE AULA'!$C$91:$M$121,8,FALSE)</f>
        <v>Farmaco. I</v>
      </c>
      <c r="D22" s="197" t="str">
        <f>VLOOKUP(D18,'DIGITAÇÃO DADOS CALEN. DE AULA'!$C$91:$M$121,8,FALSE)</f>
        <v>Anatomia</v>
      </c>
      <c r="E22" s="197" t="str">
        <f>VLOOKUP(E18,'DIGITAÇÃO DADOS CALEN. DE AULA'!$C$91:$M$121,8,FALSE)</f>
        <v>P.B.A.E</v>
      </c>
      <c r="F22" s="197" t="str">
        <f>VLOOKUP(F18,'DIGITAÇÃO DADOS CALEN. DE AULA'!$C$91:$M$121,8,FALSE)</f>
        <v>I. à Enferma.</v>
      </c>
      <c r="G22" s="197" t="str">
        <f>VLOOKUP(G18,'DIGITAÇÃO DADOS CALEN. DE AULA'!$C$91:$M$121,8,FALSE)</f>
        <v>Ética</v>
      </c>
      <c r="H22" s="197">
        <f>VLOOKUP(H18,'DIGITAÇÃO DADOS CALEN. DE AULA'!$C$91:$M$121,8,FALSE)</f>
        <v>0</v>
      </c>
      <c r="I22" s="197">
        <f>VLOOKUP(I18,'DIGITAÇÃO DADOS CALEN. DE AULA'!$C$91:$M$121,8,FALSE)</f>
        <v>0</v>
      </c>
      <c r="J22" s="197" t="str">
        <f>VLOOKUP(J18,'DIGITAÇÃO DADOS CALEN. DE AULA'!$C$91:$M$121,8,FALSE)</f>
        <v>Farmaco. I</v>
      </c>
      <c r="K22" s="197" t="str">
        <f>VLOOKUP(K18,'DIGITAÇÃO DADOS CALEN. DE AULA'!$C$91:$M$121,8,FALSE)</f>
        <v>Anatomia</v>
      </c>
      <c r="L22" s="197" t="str">
        <f>VLOOKUP(L18,'DIGITAÇÃO DADOS CALEN. DE AULA'!$C$91:$M$121,8,FALSE)</f>
        <v>P.B.A.E</v>
      </c>
      <c r="M22" s="197" t="str">
        <f>VLOOKUP(M18,'DIGITAÇÃO DADOS CALEN. DE AULA'!$C$91:$M$121,8,FALSE)</f>
        <v>I. à Enferma.</v>
      </c>
      <c r="N22" s="197" t="str">
        <f>VLOOKUP(N18,'DIGITAÇÃO DADOS CALEN. DE AULA'!$C$91:$M$121,8,FALSE)</f>
        <v>Ética</v>
      </c>
      <c r="O22" s="197">
        <f>VLOOKUP(O18,'DIGITAÇÃO DADOS CALEN. DE AULA'!$C$91:$M$121,8,FALSE)</f>
        <v>0</v>
      </c>
      <c r="P22" s="197">
        <f>VLOOKUP(P18,'DIGITAÇÃO DADOS CALEN. DE AULA'!$C$91:$M$121,8,FALSE)</f>
        <v>0</v>
      </c>
      <c r="Q22" s="197" t="str">
        <f>VLOOKUP(Q18,'DIGITAÇÃO DADOS CALEN. DE AULA'!$C$91:$M$121,8,FALSE)</f>
        <v>Farmaco. I</v>
      </c>
      <c r="R22" s="197" t="str">
        <f>VLOOKUP(R18,'DIGITAÇÃO DADOS CALEN. DE AULA'!$C$91:$M$121,8,FALSE)</f>
        <v>Anatomia</v>
      </c>
      <c r="S22" s="197" t="str">
        <f>VLOOKUP(S18,'DIGITAÇÃO DADOS CALEN. DE AULA'!$C$91:$M$121,8,FALSE)</f>
        <v>P.B.A.E</v>
      </c>
      <c r="T22" s="197" t="str">
        <f>VLOOKUP(T18,'DIGITAÇÃO DADOS CALEN. DE AULA'!$C$91:$M$121,8,FALSE)</f>
        <v>I. à Enferma.</v>
      </c>
      <c r="U22" s="197" t="str">
        <f>VLOOKUP(U18,'DIGITAÇÃO DADOS CALEN. DE AULA'!$C$91:$M$121,8,FALSE)</f>
        <v>Ética</v>
      </c>
      <c r="V22" s="197">
        <f>VLOOKUP(V18,'DIGITAÇÃO DADOS CALEN. DE AULA'!$C$91:$M$121,8,FALSE)</f>
        <v>0</v>
      </c>
      <c r="W22" s="197">
        <f>VLOOKUP(W18,'DIGITAÇÃO DADOS CALEN. DE AULA'!$C$91:$M$121,8,FALSE)</f>
        <v>0</v>
      </c>
      <c r="X22" s="197" t="str">
        <f>VLOOKUP(X18,'DIGITAÇÃO DADOS CALEN. DE AULA'!$C$91:$M$121,8,FALSE)</f>
        <v>Farmaco. I</v>
      </c>
      <c r="Y22" s="197" t="str">
        <f>VLOOKUP(Y18,'DIGITAÇÃO DADOS CALEN. DE AULA'!$C$91:$M$121,8,FALSE)</f>
        <v>Anatomia</v>
      </c>
      <c r="Z22" s="197" t="str">
        <f>VLOOKUP(Z18,'DIGITAÇÃO DADOS CALEN. DE AULA'!$C$91:$M$121,8,FALSE)</f>
        <v>P.B.A.E</v>
      </c>
      <c r="AA22" s="197" t="str">
        <f>VLOOKUP(AA18,'DIGITAÇÃO DADOS CALEN. DE AULA'!$C$91:$M$121,8,FALSE)</f>
        <v>I. à Enferma.</v>
      </c>
      <c r="AB22" s="197" t="str">
        <f>VLOOKUP(AB18,'DIGITAÇÃO DADOS CALEN. DE AULA'!$C$91:$M$121,8,FALSE)</f>
        <v>Ética</v>
      </c>
      <c r="AC22" s="197">
        <f>VLOOKUP(AC18,'DIGITAÇÃO DADOS CALEN. DE AULA'!$C$91:$M$121,8,FALSE)</f>
        <v>0</v>
      </c>
      <c r="AD22" s="197">
        <f>VLOOKUP(AD18,'DIGITAÇÃO DADOS CALEN. DE AULA'!$C$91:$M$121,8,FALSE)</f>
        <v>0</v>
      </c>
      <c r="AE22" s="197" t="str">
        <f>VLOOKUP(AE18,'DIGITAÇÃO DADOS CALEN. DE AULA'!$C$91:$M$121,8,FALSE)</f>
        <v>Farmaco. I</v>
      </c>
      <c r="AF22" s="197" t="str">
        <f>VLOOKUP(AF18,'DIGITAÇÃO DADOS CALEN. DE AULA'!$C$91:$M$121,8,FALSE)</f>
        <v>Anatomia</v>
      </c>
      <c r="AG22" s="197">
        <f>VLOOKUP(AG18,'DIGITAÇÃO DADOS CALEN. DE AULA'!$C$91:$M$121,8,FALSE)</f>
        <v>0</v>
      </c>
    </row>
    <row r="23" spans="1:33" s="194" customFormat="1" ht="11.25">
      <c r="A23" s="316"/>
      <c r="B23" s="199" t="s">
        <v>32</v>
      </c>
      <c r="C23" s="197" t="str">
        <f>VLOOKUP(C18,'DIGITAÇÃO DADOS CALEN. DE AULA'!$C$91:$M$121,10,FALSE)</f>
        <v>Farmaco. I</v>
      </c>
      <c r="D23" s="197" t="str">
        <f>VLOOKUP(D18,'DIGITAÇÃO DADOS CALEN. DE AULA'!$C$91:$M$121,10,FALSE)</f>
        <v>Anatomia</v>
      </c>
      <c r="E23" s="197" t="str">
        <f>VLOOKUP(E18,'DIGITAÇÃO DADOS CALEN. DE AULA'!$C$91:$M$121,10,FALSE)</f>
        <v>P.B.A.E</v>
      </c>
      <c r="F23" s="197" t="str">
        <f>VLOOKUP(F18,'DIGITAÇÃO DADOS CALEN. DE AULA'!$C$91:$M$121,10,FALSE)</f>
        <v>I. à Enferma.</v>
      </c>
      <c r="G23" s="197" t="str">
        <f>VLOOKUP(G18,'DIGITAÇÃO DADOS CALEN. DE AULA'!$C$91:$M$121,10,FALSE)</f>
        <v>Ética</v>
      </c>
      <c r="H23" s="197">
        <f>VLOOKUP(H18,'DIGITAÇÃO DADOS CALEN. DE AULA'!$C$91:$M$121,10,FALSE)</f>
        <v>0</v>
      </c>
      <c r="I23" s="197">
        <f>VLOOKUP(I18,'DIGITAÇÃO DADOS CALEN. DE AULA'!$C$91:$M$121,10,FALSE)</f>
        <v>0</v>
      </c>
      <c r="J23" s="197" t="str">
        <f>VLOOKUP(J18,'DIGITAÇÃO DADOS CALEN. DE AULA'!$C$91:$M$121,10,FALSE)</f>
        <v>Farmaco. I</v>
      </c>
      <c r="K23" s="197" t="str">
        <f>VLOOKUP(K18,'DIGITAÇÃO DADOS CALEN. DE AULA'!$C$91:$M$121,10,FALSE)</f>
        <v>Anatomia</v>
      </c>
      <c r="L23" s="197" t="str">
        <f>VLOOKUP(L18,'DIGITAÇÃO DADOS CALEN. DE AULA'!$C$91:$M$121,10,FALSE)</f>
        <v>P.B.A.E</v>
      </c>
      <c r="M23" s="197" t="str">
        <f>VLOOKUP(M18,'DIGITAÇÃO DADOS CALEN. DE AULA'!$C$91:$M$121,10,FALSE)</f>
        <v>I. à Enferma.</v>
      </c>
      <c r="N23" s="197" t="str">
        <f>VLOOKUP(N18,'DIGITAÇÃO DADOS CALEN. DE AULA'!$C$91:$M$121,10,FALSE)</f>
        <v>Ética</v>
      </c>
      <c r="O23" s="197">
        <f>VLOOKUP(O18,'DIGITAÇÃO DADOS CALEN. DE AULA'!$C$91:$M$121,10,FALSE)</f>
        <v>0</v>
      </c>
      <c r="P23" s="197">
        <f>VLOOKUP(P18,'DIGITAÇÃO DADOS CALEN. DE AULA'!$C$91:$M$121,10,FALSE)</f>
        <v>0</v>
      </c>
      <c r="Q23" s="197" t="str">
        <f>VLOOKUP(Q18,'DIGITAÇÃO DADOS CALEN. DE AULA'!$C$91:$M$121,10,FALSE)</f>
        <v>Farmaco. I</v>
      </c>
      <c r="R23" s="197" t="str">
        <f>VLOOKUP(R18,'DIGITAÇÃO DADOS CALEN. DE AULA'!$C$91:$M$121,10,FALSE)</f>
        <v>Anatomia</v>
      </c>
      <c r="S23" s="197" t="str">
        <f>VLOOKUP(S18,'DIGITAÇÃO DADOS CALEN. DE AULA'!$C$91:$M$121,10,FALSE)</f>
        <v>P.B.A.E</v>
      </c>
      <c r="T23" s="197" t="str">
        <f>VLOOKUP(T18,'DIGITAÇÃO DADOS CALEN. DE AULA'!$C$91:$M$121,10,FALSE)</f>
        <v>I. à Enferma.</v>
      </c>
      <c r="U23" s="197" t="str">
        <f>VLOOKUP(U18,'DIGITAÇÃO DADOS CALEN. DE AULA'!$C$91:$M$121,10,FALSE)</f>
        <v>Ética</v>
      </c>
      <c r="V23" s="197">
        <f>VLOOKUP(V18,'DIGITAÇÃO DADOS CALEN. DE AULA'!$C$91:$M$121,10,FALSE)</f>
        <v>0</v>
      </c>
      <c r="W23" s="197">
        <f>VLOOKUP(W18,'DIGITAÇÃO DADOS CALEN. DE AULA'!$C$91:$M$121,10,FALSE)</f>
        <v>0</v>
      </c>
      <c r="X23" s="197" t="str">
        <f>VLOOKUP(X18,'DIGITAÇÃO DADOS CALEN. DE AULA'!$C$91:$M$121,10,FALSE)</f>
        <v>Farmaco. I</v>
      </c>
      <c r="Y23" s="197" t="str">
        <f>VLOOKUP(Y18,'DIGITAÇÃO DADOS CALEN. DE AULA'!$C$91:$M$121,10,FALSE)</f>
        <v>Anatomia</v>
      </c>
      <c r="Z23" s="197" t="str">
        <f>VLOOKUP(Z18,'DIGITAÇÃO DADOS CALEN. DE AULA'!$C$91:$M$121,10,FALSE)</f>
        <v>P.B.A.E</v>
      </c>
      <c r="AA23" s="197" t="str">
        <f>VLOOKUP(AA18,'DIGITAÇÃO DADOS CALEN. DE AULA'!$C$91:$M$121,10,FALSE)</f>
        <v>I. à Enferma.</v>
      </c>
      <c r="AB23" s="197" t="str">
        <f>VLOOKUP(AB18,'DIGITAÇÃO DADOS CALEN. DE AULA'!$C$91:$M$121,10,FALSE)</f>
        <v>Ética</v>
      </c>
      <c r="AC23" s="197">
        <f>VLOOKUP(AC18,'DIGITAÇÃO DADOS CALEN. DE AULA'!$C$91:$M$121,10,FALSE)</f>
        <v>0</v>
      </c>
      <c r="AD23" s="197">
        <f>VLOOKUP(AD18,'DIGITAÇÃO DADOS CALEN. DE AULA'!$C$91:$M$121,10,FALSE)</f>
        <v>0</v>
      </c>
      <c r="AE23" s="197" t="str">
        <f>VLOOKUP(AE18,'DIGITAÇÃO DADOS CALEN. DE AULA'!$C$91:$M$121,10,FALSE)</f>
        <v>Farmaco. I</v>
      </c>
      <c r="AF23" s="197" t="str">
        <f>VLOOKUP(AF18,'DIGITAÇÃO DADOS CALEN. DE AULA'!$C$91:$M$121,10,FALSE)</f>
        <v>Anatomia</v>
      </c>
      <c r="AG23" s="197">
        <f>VLOOKUP(AG18,'DIGITAÇÃO DADOS CALEN. DE AULA'!$C$91:$M$121,10,FALSE)</f>
        <v>0</v>
      </c>
    </row>
    <row r="24" spans="1:33" s="194" customFormat="1" ht="11.25">
      <c r="A24" s="317" t="str">
        <f>A3</f>
        <v>I</v>
      </c>
      <c r="B24" s="318"/>
      <c r="C24" s="193" t="str">
        <f>VLOOKUP($A$27,CALENDÁRIO!$A$3:$AF$23,2,FALSE)</f>
        <v>FERIADO</v>
      </c>
      <c r="D24" s="193" t="str">
        <f>VLOOKUP($A$27,CALENDÁRIO!$A$3:$AF$23,3,FALSE)</f>
        <v>QUINTA</v>
      </c>
      <c r="E24" s="193" t="str">
        <f>VLOOKUP($A$27,CALENDÁRIO!$A$3:$AF$23,4,FALSE)</f>
        <v>SEXTA</v>
      </c>
      <c r="F24" s="193" t="str">
        <f>VLOOKUP($A$27,CALENDÁRIO!$A$3:$AF$23,5,FALSE)</f>
        <v>SABADO</v>
      </c>
      <c r="G24" s="193" t="str">
        <f>VLOOKUP($A$27,CALENDÁRIO!$A$3:$AF$23,6,FALSE)</f>
        <v>DOMINGO</v>
      </c>
      <c r="H24" s="193" t="str">
        <f>VLOOKUP($A$27,CALENDÁRIO!$A$3:$AF$23,7,FALSE)</f>
        <v>SEGUNDA</v>
      </c>
      <c r="I24" s="193" t="str">
        <f>VLOOKUP($A$27,CALENDÁRIO!$A$3:$AF$23,8,FALSE)</f>
        <v>TERÇA</v>
      </c>
      <c r="J24" s="193" t="str">
        <f>VLOOKUP($A$27,CALENDÁRIO!$A$3:$AF$23,9,FALSE)</f>
        <v>QUARTA</v>
      </c>
      <c r="K24" s="193" t="str">
        <f>VLOOKUP($A$27,CALENDÁRIO!$A$3:$AF$23,10,FALSE)</f>
        <v>QUINTA</v>
      </c>
      <c r="L24" s="193" t="str">
        <f>VLOOKUP($A$27,CALENDÁRIO!$A$3:$AF$23,11,FALSE)</f>
        <v>SEXTA</v>
      </c>
      <c r="M24" s="193" t="str">
        <f>VLOOKUP($A$27,CALENDÁRIO!$A$3:$AF$23,12,FALSE)</f>
        <v>SABADO</v>
      </c>
      <c r="N24" s="193" t="str">
        <f>VLOOKUP($A$27,CALENDÁRIO!$A$3:$AF$23,13,FALSE)</f>
        <v>DOMINGO</v>
      </c>
      <c r="O24" s="193" t="str">
        <f>VLOOKUP($A$27,CALENDÁRIO!$A$3:$AF$23,14,FALSE)</f>
        <v>SEGUNDA</v>
      </c>
      <c r="P24" s="193" t="str">
        <f>VLOOKUP($A$27,CALENDÁRIO!$A$3:$AF$23,15,FALSE)</f>
        <v>TERÇA</v>
      </c>
      <c r="Q24" s="193" t="str">
        <f>VLOOKUP($A$27,CALENDÁRIO!$A$3:$AF$23,16,FALSE)</f>
        <v>QUARTA</v>
      </c>
      <c r="R24" s="193" t="str">
        <f>VLOOKUP($A$27,CALENDÁRIO!$A$3:$AF$23,17,FALSE)</f>
        <v>QUINTA</v>
      </c>
      <c r="S24" s="193" t="str">
        <f>VLOOKUP($A$27,CALENDÁRIO!$A$3:$AF$23,18,FALSE)</f>
        <v>SEXTA</v>
      </c>
      <c r="T24" s="193" t="str">
        <f>VLOOKUP($A$27,CALENDÁRIO!$A$3:$AF$23,19,FALSE)</f>
        <v>SABADO</v>
      </c>
      <c r="U24" s="193" t="str">
        <f>VLOOKUP($A$27,CALENDÁRIO!$A$3:$AF$23,20,FALSE)</f>
        <v>DOMINGO</v>
      </c>
      <c r="V24" s="193" t="str">
        <f>VLOOKUP($A$27,CALENDÁRIO!$A$3:$AF$23,21,FALSE)</f>
        <v>SEGUNDA</v>
      </c>
      <c r="W24" s="193" t="str">
        <f>VLOOKUP($A$27,CALENDÁRIO!$A$3:$AF$23,22,FALSE)</f>
        <v>TERÇA</v>
      </c>
      <c r="X24" s="193" t="str">
        <f>VLOOKUP($A$27,CALENDÁRIO!$A$3:$AF$23,23,FALSE)</f>
        <v>QUARTA</v>
      </c>
      <c r="Y24" s="193" t="str">
        <f>VLOOKUP($A$27,CALENDÁRIO!$A$3:$AF$23,24,FALSE)</f>
        <v>QUINTA</v>
      </c>
      <c r="Z24" s="193" t="str">
        <f>VLOOKUP($A$27,CALENDÁRIO!$A$3:$AF$23,25,FALSE)</f>
        <v>SEXTA</v>
      </c>
      <c r="AA24" s="193" t="str">
        <f>VLOOKUP($A$27,CALENDÁRIO!$A$3:$AF$23,26,FALSE)</f>
        <v>SABADO</v>
      </c>
      <c r="AB24" s="193" t="str">
        <f>VLOOKUP($A$27,CALENDÁRIO!$A$3:$AF$23,27,FALSE)</f>
        <v>DOMINGO</v>
      </c>
      <c r="AC24" s="193" t="str">
        <f>VLOOKUP($A$27,CALENDÁRIO!$A$3:$AF$23,28,FALSE)</f>
        <v>SEGUNDA</v>
      </c>
      <c r="AD24" s="193" t="str">
        <f>VLOOKUP($A$27,CALENDÁRIO!$A$3:$AF$23,29,FALSE)</f>
        <v>TERÇA</v>
      </c>
      <c r="AE24" s="193" t="str">
        <f>VLOOKUP($A$27,CALENDÁRIO!$A$3:$AF$23,30,FALSE)</f>
        <v>QUARTA</v>
      </c>
      <c r="AF24" s="193" t="str">
        <f>VLOOKUP($A$27,CALENDÁRIO!$A$3:$AF$23,31,FALSE)</f>
        <v>FERIADO</v>
      </c>
      <c r="AG24" s="193" t="str">
        <f>VLOOKUP($A$27,CALENDÁRIO!$A$3:$AF$23,32,FALSE)</f>
        <v>S.ATIV.</v>
      </c>
    </row>
    <row r="25" spans="1:33" s="194" customFormat="1" ht="13.15" customHeight="1">
      <c r="A25" s="319" t="s">
        <v>11</v>
      </c>
      <c r="B25" s="195" t="s">
        <v>21</v>
      </c>
      <c r="C25" s="313">
        <v>1</v>
      </c>
      <c r="D25" s="313">
        <v>2</v>
      </c>
      <c r="E25" s="313">
        <v>3</v>
      </c>
      <c r="F25" s="313">
        <v>4</v>
      </c>
      <c r="G25" s="313">
        <v>5</v>
      </c>
      <c r="H25" s="313">
        <v>6</v>
      </c>
      <c r="I25" s="313">
        <v>7</v>
      </c>
      <c r="J25" s="313">
        <v>8</v>
      </c>
      <c r="K25" s="313">
        <v>9</v>
      </c>
      <c r="L25" s="313">
        <v>10</v>
      </c>
      <c r="M25" s="313">
        <v>11</v>
      </c>
      <c r="N25" s="313">
        <v>12</v>
      </c>
      <c r="O25" s="313">
        <v>13</v>
      </c>
      <c r="P25" s="313">
        <v>14</v>
      </c>
      <c r="Q25" s="313">
        <v>15</v>
      </c>
      <c r="R25" s="313">
        <v>16</v>
      </c>
      <c r="S25" s="313">
        <v>17</v>
      </c>
      <c r="T25" s="313">
        <v>18</v>
      </c>
      <c r="U25" s="313">
        <v>19</v>
      </c>
      <c r="V25" s="313">
        <v>20</v>
      </c>
      <c r="W25" s="313">
        <v>21</v>
      </c>
      <c r="X25" s="313">
        <v>22</v>
      </c>
      <c r="Y25" s="313">
        <v>23</v>
      </c>
      <c r="Z25" s="313">
        <v>24</v>
      </c>
      <c r="AA25" s="313">
        <v>25</v>
      </c>
      <c r="AB25" s="313">
        <v>26</v>
      </c>
      <c r="AC25" s="313">
        <v>27</v>
      </c>
      <c r="AD25" s="313">
        <v>28</v>
      </c>
      <c r="AE25" s="313">
        <v>29</v>
      </c>
      <c r="AF25" s="313">
        <v>30</v>
      </c>
      <c r="AG25" s="313">
        <v>31</v>
      </c>
    </row>
    <row r="26" spans="1:33" s="194" customFormat="1" ht="14.25" customHeight="1">
      <c r="A26" s="320"/>
      <c r="B26" s="195" t="s">
        <v>39</v>
      </c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</row>
    <row r="27" spans="1:33" s="194" customFormat="1" ht="11.25">
      <c r="A27" s="315">
        <f>'DIGITAÇÃO DE DADOS'!M17</f>
        <v>41395</v>
      </c>
      <c r="B27" s="196" t="s">
        <v>51</v>
      </c>
      <c r="C27" s="197" t="str">
        <f>VLOOKUP(C25,'DIGITAÇÃO DADOS CALEN. DE AULA'!$C$127:$M$156,3,FALSE)</f>
        <v>Feriado</v>
      </c>
      <c r="D27" s="197" t="str">
        <f>VLOOKUP(D25,'DIGITAÇÃO DADOS CALEN. DE AULA'!$C$127:$M$156,3,FALSE)</f>
        <v>I. à Enferma.</v>
      </c>
      <c r="E27" s="197" t="str">
        <f>VLOOKUP(E25,'DIGITAÇÃO DADOS CALEN. DE AULA'!$C$127:$M$156,3,FALSE)</f>
        <v>Micropara.</v>
      </c>
      <c r="F27" s="197">
        <f>VLOOKUP(F25,'DIGITAÇÃO DADOS CALEN. DE AULA'!$C$127:$M$156,3,FALSE)</f>
        <v>0</v>
      </c>
      <c r="G27" s="197">
        <f>VLOOKUP(G25,'DIGITAÇÃO DADOS CALEN. DE AULA'!$C$127:$M$156,3,FALSE)</f>
        <v>0</v>
      </c>
      <c r="H27" s="197" t="str">
        <f>VLOOKUP(H25,'DIGITAÇÃO DADOS CALEN. DE AULA'!$C$127:$M$156,3,FALSE)</f>
        <v>Farmaco. I</v>
      </c>
      <c r="I27" s="197" t="str">
        <f>VLOOKUP(I25,'DIGITAÇÃO DADOS CALEN. DE AULA'!$C$127:$M$156,3,FALSE)</f>
        <v>Anatomia</v>
      </c>
      <c r="J27" s="197" t="str">
        <f>VLOOKUP(J25,'DIGITAÇÃO DADOS CALEN. DE AULA'!$C$127:$M$156,3,FALSE)</f>
        <v xml:space="preserve">Nutrição </v>
      </c>
      <c r="K27" s="197" t="str">
        <f>VLOOKUP(K25,'DIGITAÇÃO DADOS CALEN. DE AULA'!$C$127:$M$156,3,FALSE)</f>
        <v>I. à Enferma.</v>
      </c>
      <c r="L27" s="197" t="str">
        <f>VLOOKUP(L25,'DIGITAÇÃO DADOS CALEN. DE AULA'!$C$127:$M$156,3,FALSE)</f>
        <v>Micropara.</v>
      </c>
      <c r="M27" s="197">
        <f>VLOOKUP(M25,'DIGITAÇÃO DADOS CALEN. DE AULA'!$C$127:$M$156,3,FALSE)</f>
        <v>0</v>
      </c>
      <c r="N27" s="197">
        <f>VLOOKUP(N25,'DIGITAÇÃO DADOS CALEN. DE AULA'!$C$127:$M$156,3,FALSE)</f>
        <v>0</v>
      </c>
      <c r="O27" s="197" t="str">
        <f>VLOOKUP(O25,'DIGITAÇÃO DADOS CALEN. DE AULA'!$C$127:$M$156,3,FALSE)</f>
        <v>Farmaco. I</v>
      </c>
      <c r="P27" s="197" t="str">
        <f>VLOOKUP(P25,'DIGITAÇÃO DADOS CALEN. DE AULA'!$C$127:$M$156,3,FALSE)</f>
        <v>Anatomia</v>
      </c>
      <c r="Q27" s="197" t="str">
        <f>VLOOKUP(Q25,'DIGITAÇÃO DADOS CALEN. DE AULA'!$C$127:$M$156,3,FALSE)</f>
        <v xml:space="preserve">Nutrição </v>
      </c>
      <c r="R27" s="197" t="str">
        <f>VLOOKUP(R25,'DIGITAÇÃO DADOS CALEN. DE AULA'!$C$127:$M$156,3,FALSE)</f>
        <v>Semana da Enfermagem</v>
      </c>
      <c r="S27" s="197" t="str">
        <f>VLOOKUP(S25,'DIGITAÇÃO DADOS CALEN. DE AULA'!$C$127:$M$156,3,FALSE)</f>
        <v>Micropara.</v>
      </c>
      <c r="T27" s="197">
        <f>VLOOKUP(T25,'DIGITAÇÃO DADOS CALEN. DE AULA'!$C$127:$M$156,3,FALSE)</f>
        <v>0</v>
      </c>
      <c r="U27" s="197">
        <f>VLOOKUP(U25,'DIGITAÇÃO DADOS CALEN. DE AULA'!$C$127:$M$156,3,FALSE)</f>
        <v>0</v>
      </c>
      <c r="V27" s="197" t="str">
        <f>VLOOKUP(V25,'DIGITAÇÃO DADOS CALEN. DE AULA'!$C$127:$M$156,3,FALSE)</f>
        <v>Farmaco. I</v>
      </c>
      <c r="W27" s="197" t="str">
        <f>VLOOKUP(W25,'DIGITAÇÃO DADOS CALEN. DE AULA'!$C$127:$M$156,3,FALSE)</f>
        <v>Anatomia</v>
      </c>
      <c r="X27" s="197" t="str">
        <f>VLOOKUP(X25,'DIGITAÇÃO DADOS CALEN. DE AULA'!$C$127:$M$156,3,FALSE)</f>
        <v xml:space="preserve">Nutrição </v>
      </c>
      <c r="Y27" s="197" t="str">
        <f>VLOOKUP(Y25,'DIGITAÇÃO DADOS CALEN. DE AULA'!$C$127:$M$156,3,FALSE)</f>
        <v>I. à Enferma.</v>
      </c>
      <c r="Z27" s="197" t="str">
        <f>VLOOKUP(Z25,'DIGITAÇÃO DADOS CALEN. DE AULA'!$C$127:$M$156,3,FALSE)</f>
        <v>Micropara.</v>
      </c>
      <c r="AA27" s="197">
        <f>VLOOKUP(AA25,'DIGITAÇÃO DADOS CALEN. DE AULA'!$C$127:$M$156,3,FALSE)</f>
        <v>0</v>
      </c>
      <c r="AB27" s="197">
        <f>VLOOKUP(AB25,'DIGITAÇÃO DADOS CALEN. DE AULA'!$C$127:$M$156,3,FALSE)</f>
        <v>0</v>
      </c>
      <c r="AC27" s="197" t="str">
        <f>VLOOKUP(AC25,'DIGITAÇÃO DADOS CALEN. DE AULA'!$C$127:$M$156,3,FALSE)</f>
        <v>P.I</v>
      </c>
      <c r="AD27" s="197" t="str">
        <f>VLOOKUP(AD25,'DIGITAÇÃO DADOS CALEN. DE AULA'!$C$127:$M$156,3,FALSE)</f>
        <v>Anatomia</v>
      </c>
      <c r="AE27" s="197" t="str">
        <f>VLOOKUP(AE25,'DIGITAÇÃO DADOS CALEN. DE AULA'!$C$127:$M$156,3,FALSE)</f>
        <v xml:space="preserve">Nutrição </v>
      </c>
      <c r="AF27" s="197" t="str">
        <f>VLOOKUP(AF25,'DIGITAÇÃO DADOS CALEN. DE AULA'!$C$127:$M$156,3,FALSE)</f>
        <v>Feriado</v>
      </c>
      <c r="AG27" s="197" t="str">
        <f>VLOOKUP(AG25,'DIGITAÇÃO DADOS CALEN. DE AULA'!$C$127:$M$157,3,FALSE)</f>
        <v>S.Atividade</v>
      </c>
    </row>
    <row r="28" spans="1:33" s="194" customFormat="1" ht="11.25">
      <c r="A28" s="316"/>
      <c r="B28" s="198" t="s">
        <v>45</v>
      </c>
      <c r="C28" s="197" t="str">
        <f>VLOOKUP(C25,'DIGITAÇÃO DADOS CALEN. DE AULA'!$C$127:$M$156,6,FALSE)</f>
        <v>Feriado</v>
      </c>
      <c r="D28" s="197" t="str">
        <f>VLOOKUP(D25,'DIGITAÇÃO DADOS CALEN. DE AULA'!$C$127:$M$156,6,FALSE)</f>
        <v>I. à Enferma.</v>
      </c>
      <c r="E28" s="197" t="str">
        <f>VLOOKUP(E25,'DIGITAÇÃO DADOS CALEN. DE AULA'!$C$127:$M$156,6,FALSE)</f>
        <v>Micropara.</v>
      </c>
      <c r="F28" s="197">
        <f>VLOOKUP(F25,'DIGITAÇÃO DADOS CALEN. DE AULA'!$C$127:$M$156,6,FALSE)</f>
        <v>0</v>
      </c>
      <c r="G28" s="197">
        <f>VLOOKUP(G25,'DIGITAÇÃO DADOS CALEN. DE AULA'!$C$127:$M$156,6,FALSE)</f>
        <v>0</v>
      </c>
      <c r="H28" s="197" t="str">
        <f>VLOOKUP(H25,'DIGITAÇÃO DADOS CALEN. DE AULA'!$C$127:$M$156,6,FALSE)</f>
        <v>Farmaco. I</v>
      </c>
      <c r="I28" s="197" t="str">
        <f>VLOOKUP(I25,'DIGITAÇÃO DADOS CALEN. DE AULA'!$C$127:$M$156,6,FALSE)</f>
        <v>Anatomia</v>
      </c>
      <c r="J28" s="197" t="str">
        <f>VLOOKUP(J25,'DIGITAÇÃO DADOS CALEN. DE AULA'!$C$127:$M$156,6,FALSE)</f>
        <v xml:space="preserve">Nutrição </v>
      </c>
      <c r="K28" s="197" t="str">
        <f>VLOOKUP(K25,'DIGITAÇÃO DADOS CALEN. DE AULA'!$C$127:$M$156,6,FALSE)</f>
        <v>I. à Enferma.</v>
      </c>
      <c r="L28" s="197" t="str">
        <f>VLOOKUP(L25,'DIGITAÇÃO DADOS CALEN. DE AULA'!$C$127:$M$156,6,FALSE)</f>
        <v>Micropara.</v>
      </c>
      <c r="M28" s="197">
        <f>VLOOKUP(M25,'DIGITAÇÃO DADOS CALEN. DE AULA'!$C$127:$M$156,6,FALSE)</f>
        <v>0</v>
      </c>
      <c r="N28" s="197">
        <f>VLOOKUP(N25,'DIGITAÇÃO DADOS CALEN. DE AULA'!$C$127:$M$156,6,FALSE)</f>
        <v>0</v>
      </c>
      <c r="O28" s="197" t="str">
        <f>VLOOKUP(O25,'DIGITAÇÃO DADOS CALEN. DE AULA'!$C$127:$M$156,6,FALSE)</f>
        <v>Farmaco. I</v>
      </c>
      <c r="P28" s="197" t="str">
        <f>VLOOKUP(P25,'DIGITAÇÃO DADOS CALEN. DE AULA'!$C$127:$M$156,6,FALSE)</f>
        <v>Anatomia</v>
      </c>
      <c r="Q28" s="197" t="str">
        <f>VLOOKUP(Q25,'DIGITAÇÃO DADOS CALEN. DE AULA'!$C$127:$M$156,6,FALSE)</f>
        <v xml:space="preserve">Nutrição </v>
      </c>
      <c r="R28" s="197" t="str">
        <f>VLOOKUP(R25,'DIGITAÇÃO DADOS CALEN. DE AULA'!$C$127:$M$156,6,FALSE)</f>
        <v>Semana da Enfermagem</v>
      </c>
      <c r="S28" s="197" t="str">
        <f>VLOOKUP(S25,'DIGITAÇÃO DADOS CALEN. DE AULA'!$C$127:$M$156,6,FALSE)</f>
        <v>Micropara.</v>
      </c>
      <c r="T28" s="197">
        <f>VLOOKUP(T25,'DIGITAÇÃO DADOS CALEN. DE AULA'!$C$127:$M$156,6,FALSE)</f>
        <v>0</v>
      </c>
      <c r="U28" s="197">
        <f>VLOOKUP(U25,'DIGITAÇÃO DADOS CALEN. DE AULA'!$C$127:$M$156,6,FALSE)</f>
        <v>0</v>
      </c>
      <c r="V28" s="197" t="str">
        <f>VLOOKUP(V25,'DIGITAÇÃO DADOS CALEN. DE AULA'!$C$127:$M$156,6,FALSE)</f>
        <v>Farmaco. I</v>
      </c>
      <c r="W28" s="197" t="str">
        <f>VLOOKUP(W25,'DIGITAÇÃO DADOS CALEN. DE AULA'!$C$127:$M$156,6,FALSE)</f>
        <v>Anatomia</v>
      </c>
      <c r="X28" s="197" t="str">
        <f>VLOOKUP(X25,'DIGITAÇÃO DADOS CALEN. DE AULA'!$C$127:$M$156,6,FALSE)</f>
        <v xml:space="preserve">Nutrição </v>
      </c>
      <c r="Y28" s="197" t="str">
        <f>VLOOKUP(Y25,'DIGITAÇÃO DADOS CALEN. DE AULA'!$C$127:$M$156,6,FALSE)</f>
        <v>I. à Enferma.</v>
      </c>
      <c r="Z28" s="197" t="str">
        <f>VLOOKUP(Z25,'DIGITAÇÃO DADOS CALEN. DE AULA'!$C$127:$M$156,6,FALSE)</f>
        <v>Micropara.</v>
      </c>
      <c r="AA28" s="197">
        <f>VLOOKUP(AA25,'DIGITAÇÃO DADOS CALEN. DE AULA'!$C$127:$M$156,6,FALSE)</f>
        <v>0</v>
      </c>
      <c r="AB28" s="197">
        <f>VLOOKUP(AB25,'DIGITAÇÃO DADOS CALEN. DE AULA'!$C$127:$M$156,6,FALSE)</f>
        <v>0</v>
      </c>
      <c r="AC28" s="197" t="str">
        <f>VLOOKUP(AC25,'DIGITAÇÃO DADOS CALEN. DE AULA'!$C$127:$M$156,6,FALSE)</f>
        <v>P.I</v>
      </c>
      <c r="AD28" s="197" t="str">
        <f>VLOOKUP(AD25,'DIGITAÇÃO DADOS CALEN. DE AULA'!$C$127:$M$156,6,FALSE)</f>
        <v>Anatomia</v>
      </c>
      <c r="AE28" s="197" t="str">
        <f>VLOOKUP(AE25,'DIGITAÇÃO DADOS CALEN. DE AULA'!$C$127:$M$156,6,FALSE)</f>
        <v xml:space="preserve">Nutrição </v>
      </c>
      <c r="AF28" s="197" t="str">
        <f>VLOOKUP(AF25,'DIGITAÇÃO DADOS CALEN. DE AULA'!$C$127:$M$156,6,FALSE)</f>
        <v>Feriado</v>
      </c>
      <c r="AG28" s="197" t="str">
        <f>VLOOKUP(AG25,'DIGITAÇÃO DADOS CALEN. DE AULA'!$C$127:$M$157,6,FALSE)</f>
        <v>S.Atividade</v>
      </c>
    </row>
    <row r="29" spans="1:33" s="194" customFormat="1" ht="11.25">
      <c r="A29" s="316"/>
      <c r="B29" s="198" t="s">
        <v>38</v>
      </c>
      <c r="C29" s="197" t="str">
        <f>VLOOKUP(C25,'DIGITAÇÃO DADOS CALEN. DE AULA'!$C$127:$M$156,8,FALSE)</f>
        <v>Feriado</v>
      </c>
      <c r="D29" s="197" t="str">
        <f>VLOOKUP(D25,'DIGITAÇÃO DADOS CALEN. DE AULA'!$C$127:$M$156,8,FALSE)</f>
        <v>I. à Enferma.</v>
      </c>
      <c r="E29" s="197" t="str">
        <f>VLOOKUP(E25,'DIGITAÇÃO DADOS CALEN. DE AULA'!$C$127:$M$156,8,FALSE)</f>
        <v>Ética</v>
      </c>
      <c r="F29" s="197">
        <f>VLOOKUP(F25,'DIGITAÇÃO DADOS CALEN. DE AULA'!$C$127:$M$156,8,FALSE)</f>
        <v>0</v>
      </c>
      <c r="G29" s="197">
        <f>VLOOKUP(G25,'DIGITAÇÃO DADOS CALEN. DE AULA'!$C$127:$M$156,8,FALSE)</f>
        <v>0</v>
      </c>
      <c r="H29" s="197" t="str">
        <f>VLOOKUP(H25,'DIGITAÇÃO DADOS CALEN. DE AULA'!$C$127:$M$156,8,FALSE)</f>
        <v>Farmaco. I</v>
      </c>
      <c r="I29" s="197" t="str">
        <f>VLOOKUP(I25,'DIGITAÇÃO DADOS CALEN. DE AULA'!$C$127:$M$156,8,FALSE)</f>
        <v>Anatomia</v>
      </c>
      <c r="J29" s="197" t="str">
        <f>VLOOKUP(J25,'DIGITAÇÃO DADOS CALEN. DE AULA'!$C$127:$M$156,8,FALSE)</f>
        <v>P.B.A.E</v>
      </c>
      <c r="K29" s="197" t="str">
        <f>VLOOKUP(K25,'DIGITAÇÃO DADOS CALEN. DE AULA'!$C$127:$M$156,8,FALSE)</f>
        <v>I. à Enferma.</v>
      </c>
      <c r="L29" s="197" t="str">
        <f>VLOOKUP(L25,'DIGITAÇÃO DADOS CALEN. DE AULA'!$C$127:$M$156,8,FALSE)</f>
        <v>Ética</v>
      </c>
      <c r="M29" s="197">
        <f>VLOOKUP(M25,'DIGITAÇÃO DADOS CALEN. DE AULA'!$C$127:$M$156,8,FALSE)</f>
        <v>0</v>
      </c>
      <c r="N29" s="197">
        <f>VLOOKUP(N25,'DIGITAÇÃO DADOS CALEN. DE AULA'!$C$127:$M$156,8,FALSE)</f>
        <v>0</v>
      </c>
      <c r="O29" s="197" t="str">
        <f>VLOOKUP(O25,'DIGITAÇÃO DADOS CALEN. DE AULA'!$C$127:$M$156,8,FALSE)</f>
        <v>Farmaco. I</v>
      </c>
      <c r="P29" s="197" t="str">
        <f>VLOOKUP(P25,'DIGITAÇÃO DADOS CALEN. DE AULA'!$C$127:$M$156,8,FALSE)</f>
        <v>Anatomia</v>
      </c>
      <c r="Q29" s="197" t="str">
        <f>VLOOKUP(Q25,'DIGITAÇÃO DADOS CALEN. DE AULA'!$C$127:$M$156,8,FALSE)</f>
        <v>P.B.A.E</v>
      </c>
      <c r="R29" s="197" t="str">
        <f>VLOOKUP(R25,'DIGITAÇÃO DADOS CALEN. DE AULA'!$C$127:$M$156,8,FALSE)</f>
        <v>Semana da Enfermagem</v>
      </c>
      <c r="S29" s="197" t="str">
        <f>VLOOKUP(S25,'DIGITAÇÃO DADOS CALEN. DE AULA'!$C$127:$M$156,8,FALSE)</f>
        <v>Ética</v>
      </c>
      <c r="T29" s="197">
        <f>VLOOKUP(T25,'DIGITAÇÃO DADOS CALEN. DE AULA'!$C$127:$M$156,8,FALSE)</f>
        <v>0</v>
      </c>
      <c r="U29" s="197">
        <f>VLOOKUP(U25,'DIGITAÇÃO DADOS CALEN. DE AULA'!$C$127:$M$156,8,FALSE)</f>
        <v>0</v>
      </c>
      <c r="V29" s="197" t="str">
        <f>VLOOKUP(V25,'DIGITAÇÃO DADOS CALEN. DE AULA'!$C$127:$M$156,8,FALSE)</f>
        <v>Farmaco. I</v>
      </c>
      <c r="W29" s="197" t="str">
        <f>VLOOKUP(W25,'DIGITAÇÃO DADOS CALEN. DE AULA'!$C$127:$M$156,8,FALSE)</f>
        <v>Anatomia</v>
      </c>
      <c r="X29" s="197" t="str">
        <f>VLOOKUP(X25,'DIGITAÇÃO DADOS CALEN. DE AULA'!$C$127:$M$156,8,FALSE)</f>
        <v>P.B.A.E</v>
      </c>
      <c r="Y29" s="197" t="str">
        <f>VLOOKUP(Y25,'DIGITAÇÃO DADOS CALEN. DE AULA'!$C$127:$M$156,8,FALSE)</f>
        <v>I. à Enferma.</v>
      </c>
      <c r="Z29" s="197" t="str">
        <f>VLOOKUP(Z25,'DIGITAÇÃO DADOS CALEN. DE AULA'!$C$127:$M$156,8,FALSE)</f>
        <v>Ética</v>
      </c>
      <c r="AA29" s="197">
        <f>VLOOKUP(AA25,'DIGITAÇÃO DADOS CALEN. DE AULA'!$C$127:$M$156,8,FALSE)</f>
        <v>0</v>
      </c>
      <c r="AB29" s="197">
        <f>VLOOKUP(AB25,'DIGITAÇÃO DADOS CALEN. DE AULA'!$C$127:$M$156,8,FALSE)</f>
        <v>0</v>
      </c>
      <c r="AC29" s="197" t="str">
        <f>VLOOKUP(AC25,'DIGITAÇÃO DADOS CALEN. DE AULA'!$C$127:$M$156,8,FALSE)</f>
        <v>P.I</v>
      </c>
      <c r="AD29" s="197" t="str">
        <f>VLOOKUP(AD25,'DIGITAÇÃO DADOS CALEN. DE AULA'!$C$127:$M$156,8,FALSE)</f>
        <v>Anatomia</v>
      </c>
      <c r="AE29" s="197" t="str">
        <f>VLOOKUP(AE25,'DIGITAÇÃO DADOS CALEN. DE AULA'!$C$127:$M$156,8,FALSE)</f>
        <v>P.B.A.E</v>
      </c>
      <c r="AF29" s="197" t="str">
        <f>VLOOKUP(AF25,'DIGITAÇÃO DADOS CALEN. DE AULA'!$C$127:$M$156,8,FALSE)</f>
        <v>Feriado</v>
      </c>
      <c r="AG29" s="197" t="str">
        <f>VLOOKUP(AG25,'DIGITAÇÃO DADOS CALEN. DE AULA'!$C$127:$M$157,8,FALSE)</f>
        <v>S.Atividade</v>
      </c>
    </row>
    <row r="30" spans="1:33" s="194" customFormat="1" ht="11.25">
      <c r="A30" s="316"/>
      <c r="B30" s="199" t="s">
        <v>32</v>
      </c>
      <c r="C30" s="197" t="str">
        <f>VLOOKUP(C25,'DIGITAÇÃO DADOS CALEN. DE AULA'!$C$127:$M$156,10,FALSE)</f>
        <v>Feriado</v>
      </c>
      <c r="D30" s="197" t="str">
        <f>VLOOKUP(D25,'DIGITAÇÃO DADOS CALEN. DE AULA'!$C$127:$M$156,10,FALSE)</f>
        <v>I. à Enferma.</v>
      </c>
      <c r="E30" s="197" t="str">
        <f>VLOOKUP(E25,'DIGITAÇÃO DADOS CALEN. DE AULA'!$C$127:$M$156,10,FALSE)</f>
        <v>Ética</v>
      </c>
      <c r="F30" s="197">
        <f>VLOOKUP(F25,'DIGITAÇÃO DADOS CALEN. DE AULA'!$C$127:$M$156,10,FALSE)</f>
        <v>0</v>
      </c>
      <c r="G30" s="197">
        <f>VLOOKUP(G25,'DIGITAÇÃO DADOS CALEN. DE AULA'!$C$127:$M$156,10,FALSE)</f>
        <v>0</v>
      </c>
      <c r="H30" s="197" t="str">
        <f>VLOOKUP(H25,'DIGITAÇÃO DADOS CALEN. DE AULA'!$C$127:$M$156,10,FALSE)</f>
        <v>Farmaco. I</v>
      </c>
      <c r="I30" s="197" t="str">
        <f>VLOOKUP(I25,'DIGITAÇÃO DADOS CALEN. DE AULA'!$C$127:$M$156,10,FALSE)</f>
        <v>Anatomia</v>
      </c>
      <c r="J30" s="197" t="str">
        <f>VLOOKUP(J25,'DIGITAÇÃO DADOS CALEN. DE AULA'!$C$127:$M$156,10,FALSE)</f>
        <v>P.B.A.E</v>
      </c>
      <c r="K30" s="197" t="str">
        <f>VLOOKUP(K25,'DIGITAÇÃO DADOS CALEN. DE AULA'!$C$127:$M$156,10,FALSE)</f>
        <v>I. à Enferma.</v>
      </c>
      <c r="L30" s="197" t="str">
        <f>VLOOKUP(L25,'DIGITAÇÃO DADOS CALEN. DE AULA'!$C$127:$M$156,10,FALSE)</f>
        <v>Ética</v>
      </c>
      <c r="M30" s="197">
        <f>VLOOKUP(M25,'DIGITAÇÃO DADOS CALEN. DE AULA'!$C$127:$M$156,10,FALSE)</f>
        <v>0</v>
      </c>
      <c r="N30" s="197">
        <f>VLOOKUP(N25,'DIGITAÇÃO DADOS CALEN. DE AULA'!$C$127:$M$156,10,FALSE)</f>
        <v>0</v>
      </c>
      <c r="O30" s="197" t="str">
        <f>VLOOKUP(O25,'DIGITAÇÃO DADOS CALEN. DE AULA'!$C$127:$M$156,10,FALSE)</f>
        <v>Farmaco. I</v>
      </c>
      <c r="P30" s="197" t="str">
        <f>VLOOKUP(P25,'DIGITAÇÃO DADOS CALEN. DE AULA'!$C$127:$M$156,10,FALSE)</f>
        <v>Anatomia</v>
      </c>
      <c r="Q30" s="197" t="str">
        <f>VLOOKUP(Q25,'DIGITAÇÃO DADOS CALEN. DE AULA'!$C$127:$M$156,10,FALSE)</f>
        <v>P.B.A.E</v>
      </c>
      <c r="R30" s="197" t="str">
        <f>VLOOKUP(R25,'DIGITAÇÃO DADOS CALEN. DE AULA'!$C$127:$M$156,10,FALSE)</f>
        <v>I. à Enferma.</v>
      </c>
      <c r="S30" s="197" t="str">
        <f>VLOOKUP(S25,'DIGITAÇÃO DADOS CALEN. DE AULA'!$C$127:$M$156,10,FALSE)</f>
        <v>Ética</v>
      </c>
      <c r="T30" s="197">
        <f>VLOOKUP(T25,'DIGITAÇÃO DADOS CALEN. DE AULA'!$C$127:$M$156,10,FALSE)</f>
        <v>0</v>
      </c>
      <c r="U30" s="197">
        <f>VLOOKUP(U25,'DIGITAÇÃO DADOS CALEN. DE AULA'!$C$127:$M$156,10,FALSE)</f>
        <v>0</v>
      </c>
      <c r="V30" s="197" t="str">
        <f>VLOOKUP(V25,'DIGITAÇÃO DADOS CALEN. DE AULA'!$C$127:$M$156,10,FALSE)</f>
        <v>Farmaco. I</v>
      </c>
      <c r="W30" s="197" t="str">
        <f>VLOOKUP(W25,'DIGITAÇÃO DADOS CALEN. DE AULA'!$C$127:$M$156,10,FALSE)</f>
        <v>Anatomia</v>
      </c>
      <c r="X30" s="197" t="str">
        <f>VLOOKUP(X25,'DIGITAÇÃO DADOS CALEN. DE AULA'!$C$127:$M$156,10,FALSE)</f>
        <v>P.B.A.E</v>
      </c>
      <c r="Y30" s="197" t="str">
        <f>VLOOKUP(Y25,'DIGITAÇÃO DADOS CALEN. DE AULA'!$C$127:$M$156,10,FALSE)</f>
        <v>I. à Enferma.</v>
      </c>
      <c r="Z30" s="197" t="str">
        <f>VLOOKUP(Z25,'DIGITAÇÃO DADOS CALEN. DE AULA'!$C$127:$M$156,10,FALSE)</f>
        <v>Ética</v>
      </c>
      <c r="AA30" s="197">
        <f>VLOOKUP(AA25,'DIGITAÇÃO DADOS CALEN. DE AULA'!$C$127:$M$156,10,FALSE)</f>
        <v>0</v>
      </c>
      <c r="AB30" s="197">
        <f>VLOOKUP(AB25,'DIGITAÇÃO DADOS CALEN. DE AULA'!$C$127:$M$156,10,FALSE)</f>
        <v>0</v>
      </c>
      <c r="AC30" s="197" t="str">
        <f>VLOOKUP(AC25,'DIGITAÇÃO DADOS CALEN. DE AULA'!$C$127:$M$156,10,FALSE)</f>
        <v>P.I</v>
      </c>
      <c r="AD30" s="197" t="str">
        <f>VLOOKUP(AD25,'DIGITAÇÃO DADOS CALEN. DE AULA'!$C$127:$M$156,10,FALSE)</f>
        <v>Anatomia</v>
      </c>
      <c r="AE30" s="197" t="str">
        <f>VLOOKUP(AE25,'DIGITAÇÃO DADOS CALEN. DE AULA'!$C$127:$M$156,10,FALSE)</f>
        <v>P.B.A.E</v>
      </c>
      <c r="AF30" s="197" t="str">
        <f>VLOOKUP(AF25,'DIGITAÇÃO DADOS CALEN. DE AULA'!$C$127:$M$156,10,FALSE)</f>
        <v>Feriado</v>
      </c>
      <c r="AG30" s="197" t="str">
        <f>VLOOKUP(AG25,'DIGITAÇÃO DADOS CALEN. DE AULA'!$C$127:$M$157,10,FALSE)</f>
        <v>S.Atividade</v>
      </c>
    </row>
    <row r="31" spans="1:33" s="194" customFormat="1" ht="11.25">
      <c r="A31" s="317" t="str">
        <f>A3</f>
        <v>I</v>
      </c>
      <c r="B31" s="318"/>
      <c r="C31" s="193" t="str">
        <f>VLOOKUP($A$34,CALENDÁRIO!$A$3:$AF$23,2,FALSE)</f>
        <v>SABADO</v>
      </c>
      <c r="D31" s="193" t="str">
        <f>VLOOKUP($A$34,CALENDÁRIO!$A$3:$AF$23,3,FALSE)</f>
        <v>DOMINGO</v>
      </c>
      <c r="E31" s="193" t="str">
        <f>VLOOKUP($A$34,CALENDÁRIO!$A$3:$AF$23,4,FALSE)</f>
        <v>SEGUNDA</v>
      </c>
      <c r="F31" s="193" t="str">
        <f>VLOOKUP($A$34,CALENDÁRIO!$A$3:$AF$23,5,FALSE)</f>
        <v>TERÇA</v>
      </c>
      <c r="G31" s="193" t="str">
        <f>VLOOKUP($A$34,CALENDÁRIO!$A$3:$AF$23,6,FALSE)</f>
        <v>QUARTA</v>
      </c>
      <c r="H31" s="193" t="str">
        <f>VLOOKUP($A$34,CALENDÁRIO!$A$3:$AF$23,7,FALSE)</f>
        <v>QUINTA</v>
      </c>
      <c r="I31" s="193" t="str">
        <f>VLOOKUP($A$34,CALENDÁRIO!$A$3:$AF$23,8,FALSE)</f>
        <v>SEXTA</v>
      </c>
      <c r="J31" s="193" t="str">
        <f>VLOOKUP($A$34,CALENDÁRIO!$A$3:$AF$23,9,FALSE)</f>
        <v>SABADO</v>
      </c>
      <c r="K31" s="193" t="str">
        <f>VLOOKUP($A$34,CALENDÁRIO!$A$3:$AF$23,10,FALSE)</f>
        <v>DOMINGO</v>
      </c>
      <c r="L31" s="193" t="str">
        <f>VLOOKUP($A$34,CALENDÁRIO!$A$3:$AF$23,11,FALSE)</f>
        <v>SEGUNDA</v>
      </c>
      <c r="M31" s="193" t="str">
        <f>VLOOKUP($A$34,CALENDÁRIO!$A$3:$AF$23,12,FALSE)</f>
        <v>TERÇA</v>
      </c>
      <c r="N31" s="193" t="str">
        <f>VLOOKUP($A$34,CALENDÁRIO!$A$3:$AF$23,13,FALSE)</f>
        <v>QUARTA</v>
      </c>
      <c r="O31" s="193" t="str">
        <f>VLOOKUP($A$34,CALENDÁRIO!$A$3:$AF$23,14,FALSE)</f>
        <v>QUINTA</v>
      </c>
      <c r="P31" s="193" t="str">
        <f>VLOOKUP($A$34,CALENDÁRIO!$A$3:$AF$23,15,FALSE)</f>
        <v>SEXTA</v>
      </c>
      <c r="Q31" s="193" t="str">
        <f>VLOOKUP($A$34,CALENDÁRIO!$A$3:$AF$23,16,FALSE)</f>
        <v>SABADO</v>
      </c>
      <c r="R31" s="193" t="str">
        <f>VLOOKUP($A$34,CALENDÁRIO!$A$3:$AF$23,17,FALSE)</f>
        <v>DOMINGO</v>
      </c>
      <c r="S31" s="193" t="str">
        <f>VLOOKUP($A$34,CALENDÁRIO!$A$3:$AF$23,18,FALSE)</f>
        <v>SEGUNDA</v>
      </c>
      <c r="T31" s="193" t="str">
        <f>VLOOKUP($A$34,CALENDÁRIO!$A$3:$AF$23,19,FALSE)</f>
        <v>TERÇA</v>
      </c>
      <c r="U31" s="193" t="str">
        <f>VLOOKUP($A$34,CALENDÁRIO!$A$3:$AF$23,20,FALSE)</f>
        <v>QUARTA</v>
      </c>
      <c r="V31" s="193" t="str">
        <f>VLOOKUP($A$34,CALENDÁRIO!$A$3:$AF$23,21,FALSE)</f>
        <v>QUINTA</v>
      </c>
      <c r="W31" s="193" t="str">
        <f>VLOOKUP($A$34,CALENDÁRIO!$A$3:$AF$23,22,FALSE)</f>
        <v>SEXTA</v>
      </c>
      <c r="X31" s="193" t="str">
        <f>VLOOKUP($A$34,CALENDÁRIO!$A$3:$AF$23,23,FALSE)</f>
        <v>SABADO</v>
      </c>
      <c r="Y31" s="193" t="str">
        <f>VLOOKUP($A$34,CALENDÁRIO!$A$3:$AF$23,24,FALSE)</f>
        <v>DOMINGO</v>
      </c>
      <c r="Z31" s="193" t="str">
        <f>VLOOKUP($A$34,CALENDÁRIO!$A$3:$AF$23,25,FALSE)</f>
        <v>SEGUNDA</v>
      </c>
      <c r="AA31" s="193" t="str">
        <f>VLOOKUP($A$34,CALENDÁRIO!$A$3:$AF$23,26,FALSE)</f>
        <v>TERÇA</v>
      </c>
      <c r="AB31" s="193" t="str">
        <f>VLOOKUP($A$34,CALENDÁRIO!$A$3:$AF$23,27,FALSE)</f>
        <v>QUARTA</v>
      </c>
      <c r="AC31" s="193" t="str">
        <f>VLOOKUP($A$34,CALENDÁRIO!$A$3:$AF$23,28,FALSE)</f>
        <v>QUINTA</v>
      </c>
      <c r="AD31" s="193" t="str">
        <f>VLOOKUP($A$34,CALENDÁRIO!$A$3:$AF$23,29,FALSE)</f>
        <v>SEXTA</v>
      </c>
      <c r="AE31" s="193" t="str">
        <f>VLOOKUP($A$34,CALENDÁRIO!$A$3:$AF$23,30,FALSE)</f>
        <v>SABADO</v>
      </c>
      <c r="AF31" s="193" t="str">
        <f>VLOOKUP($A$34,CALENDÁRIO!$A$3:$AF$23,31,FALSE)</f>
        <v>DOMINGO</v>
      </c>
      <c r="AG31" s="193">
        <f>VLOOKUP($A$34,CALENDÁRIO!$A$3:$AF$23,32,FALSE)</f>
        <v>0</v>
      </c>
    </row>
    <row r="32" spans="1:33" s="194" customFormat="1" ht="13.15" customHeight="1">
      <c r="A32" s="319" t="s">
        <v>11</v>
      </c>
      <c r="B32" s="195" t="s">
        <v>21</v>
      </c>
      <c r="C32" s="313">
        <v>1</v>
      </c>
      <c r="D32" s="313">
        <v>2</v>
      </c>
      <c r="E32" s="313">
        <v>3</v>
      </c>
      <c r="F32" s="313">
        <v>4</v>
      </c>
      <c r="G32" s="313">
        <v>5</v>
      </c>
      <c r="H32" s="313">
        <v>6</v>
      </c>
      <c r="I32" s="313">
        <v>7</v>
      </c>
      <c r="J32" s="313">
        <v>8</v>
      </c>
      <c r="K32" s="313">
        <v>9</v>
      </c>
      <c r="L32" s="313">
        <v>10</v>
      </c>
      <c r="M32" s="313">
        <v>11</v>
      </c>
      <c r="N32" s="313">
        <v>12</v>
      </c>
      <c r="O32" s="313">
        <v>13</v>
      </c>
      <c r="P32" s="313">
        <v>14</v>
      </c>
      <c r="Q32" s="313">
        <v>15</v>
      </c>
      <c r="R32" s="313">
        <v>16</v>
      </c>
      <c r="S32" s="313">
        <v>17</v>
      </c>
      <c r="T32" s="313">
        <v>18</v>
      </c>
      <c r="U32" s="313">
        <v>19</v>
      </c>
      <c r="V32" s="313">
        <v>20</v>
      </c>
      <c r="W32" s="313">
        <v>21</v>
      </c>
      <c r="X32" s="313">
        <v>22</v>
      </c>
      <c r="Y32" s="313">
        <v>23</v>
      </c>
      <c r="Z32" s="313">
        <v>24</v>
      </c>
      <c r="AA32" s="313">
        <v>25</v>
      </c>
      <c r="AB32" s="313">
        <v>26</v>
      </c>
      <c r="AC32" s="313">
        <v>27</v>
      </c>
      <c r="AD32" s="313">
        <v>28</v>
      </c>
      <c r="AE32" s="313">
        <v>29</v>
      </c>
      <c r="AF32" s="313">
        <v>30</v>
      </c>
      <c r="AG32" s="313">
        <v>31</v>
      </c>
    </row>
    <row r="33" spans="1:33" s="194" customFormat="1" ht="14.25" customHeight="1">
      <c r="A33" s="320"/>
      <c r="B33" s="195" t="s">
        <v>39</v>
      </c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</row>
    <row r="34" spans="1:33" s="194" customFormat="1" ht="11.25">
      <c r="A34" s="315">
        <f>'DIGITAÇÃO DE DADOS'!M18</f>
        <v>41426</v>
      </c>
      <c r="B34" s="196" t="s">
        <v>51</v>
      </c>
      <c r="C34" s="197">
        <f>VLOOKUP(C32,'DIGITAÇÃO DADOS CALEN. DE AULA'!$C$163:$M$193,3,FALSE)</f>
        <v>0</v>
      </c>
      <c r="D34" s="197">
        <f>VLOOKUP(D32,'DIGITAÇÃO DADOS CALEN. DE AULA'!$C$163:$M$193,3,FALSE)</f>
        <v>0</v>
      </c>
      <c r="E34" s="197" t="str">
        <f>VLOOKUP(E32,'DIGITAÇÃO DADOS CALEN. DE AULA'!$C$163:$M$193,3,FALSE)</f>
        <v>Estágio</v>
      </c>
      <c r="F34" s="197" t="str">
        <f>VLOOKUP(F32,'DIGITAÇÃO DADOS CALEN. DE AULA'!$C$163:$M$193,3,FALSE)</f>
        <v>I. à Enferma.</v>
      </c>
      <c r="G34" s="197" t="str">
        <f>VLOOKUP(G32,'DIGITAÇÃO DADOS CALEN. DE AULA'!$C$163:$M$193,3,FALSE)</f>
        <v xml:space="preserve">Nutrição </v>
      </c>
      <c r="H34" s="197" t="str">
        <f>VLOOKUP(H32,'DIGITAÇÃO DADOS CALEN. DE AULA'!$C$163:$M$193,3,FALSE)</f>
        <v>I. à Enferma.</v>
      </c>
      <c r="I34" s="197" t="str">
        <f>VLOOKUP(I32,'DIGITAÇÃO DADOS CALEN. DE AULA'!$C$163:$M$193,3,FALSE)</f>
        <v>Micropara.</v>
      </c>
      <c r="J34" s="197">
        <f>VLOOKUP(J32,'DIGITAÇÃO DADOS CALEN. DE AULA'!$C$163:$M$193,3,FALSE)</f>
        <v>0</v>
      </c>
      <c r="K34" s="197">
        <f>VLOOKUP(K32,'DIGITAÇÃO DADOS CALEN. DE AULA'!$C$163:$M$193,3,FALSE)</f>
        <v>0</v>
      </c>
      <c r="L34" s="197" t="str">
        <f>VLOOKUP(L32,'DIGITAÇÃO DADOS CALEN. DE AULA'!$C$163:$M$193,3,FALSE)</f>
        <v>Estágio</v>
      </c>
      <c r="M34" s="197" t="str">
        <f>VLOOKUP(M32,'DIGITAÇÃO DADOS CALEN. DE AULA'!$C$163:$M$193,3,FALSE)</f>
        <v>I. à Enferma.</v>
      </c>
      <c r="N34" s="197" t="str">
        <f>VLOOKUP(N32,'DIGITAÇÃO DADOS CALEN. DE AULA'!$C$163:$M$193,3,FALSE)</f>
        <v>Estágio</v>
      </c>
      <c r="O34" s="197" t="str">
        <f>VLOOKUP(O32,'DIGITAÇÃO DADOS CALEN. DE AULA'!$C$163:$M$193,3,FALSE)</f>
        <v>I. à Enferma.</v>
      </c>
      <c r="P34" s="197" t="str">
        <f>VLOOKUP(P32,'DIGITAÇÃO DADOS CALEN. DE AULA'!$C$163:$M$193,3,FALSE)</f>
        <v>Estágio</v>
      </c>
      <c r="Q34" s="197">
        <f>VLOOKUP(Q32,'DIGITAÇÃO DADOS CALEN. DE AULA'!$C$163:$M$193,3,FALSE)</f>
        <v>0</v>
      </c>
      <c r="R34" s="197">
        <f>VLOOKUP(R32,'DIGITAÇÃO DADOS CALEN. DE AULA'!$C$163:$M$193,3,FALSE)</f>
        <v>0</v>
      </c>
      <c r="S34" s="197" t="str">
        <f>VLOOKUP(S32,'DIGITAÇÃO DADOS CALEN. DE AULA'!$C$163:$M$193,3,FALSE)</f>
        <v>Estágio</v>
      </c>
      <c r="T34" s="197" t="str">
        <f>VLOOKUP(T32,'DIGITAÇÃO DADOS CALEN. DE AULA'!$C$163:$M$193,3,FALSE)</f>
        <v>I. à Enferma.</v>
      </c>
      <c r="U34" s="197" t="str">
        <f>VLOOKUP(U32,'DIGITAÇÃO DADOS CALEN. DE AULA'!$C$163:$M$193,3,FALSE)</f>
        <v>Estágio</v>
      </c>
      <c r="V34" s="197" t="str">
        <f>VLOOKUP(V32,'DIGITAÇÃO DADOS CALEN. DE AULA'!$C$163:$M$193,3,FALSE)</f>
        <v>I. à Enferma.</v>
      </c>
      <c r="W34" s="197" t="str">
        <f>VLOOKUP(W32,'DIGITAÇÃO DADOS CALEN. DE AULA'!$C$163:$M$193,3,FALSE)</f>
        <v>Estágio</v>
      </c>
      <c r="X34" s="197">
        <f>VLOOKUP(X32,'DIGITAÇÃO DADOS CALEN. DE AULA'!$C$163:$M$193,3,FALSE)</f>
        <v>0</v>
      </c>
      <c r="Y34" s="197">
        <f>VLOOKUP(Y32,'DIGITAÇÃO DADOS CALEN. DE AULA'!$C$163:$M$193,3,FALSE)</f>
        <v>0</v>
      </c>
      <c r="Z34" s="197" t="str">
        <f>VLOOKUP(Z32,'DIGITAÇÃO DADOS CALEN. DE AULA'!$C$163:$M$193,3,FALSE)</f>
        <v>Estágio</v>
      </c>
      <c r="AA34" s="197" t="str">
        <f>VLOOKUP(AA32,'DIGITAÇÃO DADOS CALEN. DE AULA'!$C$163:$M$193,3,FALSE)</f>
        <v>I. à Enferma.</v>
      </c>
      <c r="AB34" s="197" t="str">
        <f>VLOOKUP(AB32,'DIGITAÇÃO DADOS CALEN. DE AULA'!$C$163:$M$193,3,FALSE)</f>
        <v>Estágio</v>
      </c>
      <c r="AC34" s="197" t="str">
        <f>VLOOKUP(AC32,'DIGITAÇÃO DADOS CALEN. DE AULA'!$C$163:$M$193,3,FALSE)</f>
        <v>I. à Enferma.</v>
      </c>
      <c r="AD34" s="197" t="str">
        <f>VLOOKUP(AD32,'DIGITAÇÃO DADOS CALEN. DE AULA'!$C$163:$M$193,3,FALSE)</f>
        <v>Prova Sub.</v>
      </c>
      <c r="AE34" s="197">
        <f>VLOOKUP(AE32,'DIGITAÇÃO DADOS CALEN. DE AULA'!$C$163:$M$193,3,FALSE)</f>
        <v>0</v>
      </c>
      <c r="AF34" s="197">
        <f>VLOOKUP(AF32,'DIGITAÇÃO DADOS CALEN. DE AULA'!$C$163:$M$193,3,FALSE)</f>
        <v>0</v>
      </c>
      <c r="AG34" s="197">
        <f>VLOOKUP(AG32,'DIGITAÇÃO DADOS CALEN. DE AULA'!$C$163:$M$193,3,FALSE)</f>
        <v>0</v>
      </c>
    </row>
    <row r="35" spans="1:33" s="194" customFormat="1" ht="11.25">
      <c r="A35" s="316"/>
      <c r="B35" s="198" t="s">
        <v>45</v>
      </c>
      <c r="C35" s="197">
        <f>VLOOKUP(C32,'DIGITAÇÃO DADOS CALEN. DE AULA'!$C$163:$M$193,6,FALSE)</f>
        <v>0</v>
      </c>
      <c r="D35" s="197">
        <f>VLOOKUP(D32,'DIGITAÇÃO DADOS CALEN. DE AULA'!$C$163:$M$193,6,FALSE)</f>
        <v>0</v>
      </c>
      <c r="E35" s="197" t="str">
        <f>VLOOKUP(E32,'DIGITAÇÃO DADOS CALEN. DE AULA'!$C$163:$M$193,6,FALSE)</f>
        <v>Estágio</v>
      </c>
      <c r="F35" s="197" t="str">
        <f>VLOOKUP(F32,'DIGITAÇÃO DADOS CALEN. DE AULA'!$C$163:$M$193,6,FALSE)</f>
        <v>I. à Enferma.</v>
      </c>
      <c r="G35" s="197" t="str">
        <f>VLOOKUP(G32,'DIGITAÇÃO DADOS CALEN. DE AULA'!$C$163:$M$193,6,FALSE)</f>
        <v xml:space="preserve">Nutrição </v>
      </c>
      <c r="H35" s="197" t="str">
        <f>VLOOKUP(H32,'DIGITAÇÃO DADOS CALEN. DE AULA'!$C$163:$M$193,6,FALSE)</f>
        <v>I. à Enferma.</v>
      </c>
      <c r="I35" s="197" t="str">
        <f>VLOOKUP(I32,'DIGITAÇÃO DADOS CALEN. DE AULA'!$C$163:$M$193,6,FALSE)</f>
        <v>Micropara.</v>
      </c>
      <c r="J35" s="197">
        <f>VLOOKUP(J32,'DIGITAÇÃO DADOS CALEN. DE AULA'!$C$163:$M$193,6,FALSE)</f>
        <v>0</v>
      </c>
      <c r="K35" s="197">
        <f>VLOOKUP(K32,'DIGITAÇÃO DADOS CALEN. DE AULA'!$C$163:$M$193,6,FALSE)</f>
        <v>0</v>
      </c>
      <c r="L35" s="197" t="str">
        <f>VLOOKUP(L32,'DIGITAÇÃO DADOS CALEN. DE AULA'!$C$163:$M$193,6,FALSE)</f>
        <v>Estágio</v>
      </c>
      <c r="M35" s="197" t="str">
        <f>VLOOKUP(M32,'DIGITAÇÃO DADOS CALEN. DE AULA'!$C$163:$M$193,6,FALSE)</f>
        <v>I. à Enferma.</v>
      </c>
      <c r="N35" s="197" t="str">
        <f>VLOOKUP(N32,'DIGITAÇÃO DADOS CALEN. DE AULA'!$C$163:$M$193,6,FALSE)</f>
        <v>Estágio</v>
      </c>
      <c r="O35" s="197" t="str">
        <f>VLOOKUP(O32,'DIGITAÇÃO DADOS CALEN. DE AULA'!$C$163:$M$193,6,FALSE)</f>
        <v>I. à Enferma.</v>
      </c>
      <c r="P35" s="197" t="str">
        <f>VLOOKUP(P32,'DIGITAÇÃO DADOS CALEN. DE AULA'!$C$163:$M$193,6,FALSE)</f>
        <v>Estágio</v>
      </c>
      <c r="Q35" s="197">
        <f>VLOOKUP(Q32,'DIGITAÇÃO DADOS CALEN. DE AULA'!$C$163:$M$193,6,FALSE)</f>
        <v>0</v>
      </c>
      <c r="R35" s="197">
        <f>VLOOKUP(R32,'DIGITAÇÃO DADOS CALEN. DE AULA'!$C$163:$M$193,6,FALSE)</f>
        <v>0</v>
      </c>
      <c r="S35" s="197" t="str">
        <f>VLOOKUP(S32,'DIGITAÇÃO DADOS CALEN. DE AULA'!$C$163:$M$193,6,FALSE)</f>
        <v>Estágio</v>
      </c>
      <c r="T35" s="197" t="str">
        <f>VLOOKUP(T32,'DIGITAÇÃO DADOS CALEN. DE AULA'!$C$163:$M$193,6,FALSE)</f>
        <v>I. à Enferma.</v>
      </c>
      <c r="U35" s="197" t="str">
        <f>VLOOKUP(U32,'DIGITAÇÃO DADOS CALEN. DE AULA'!$C$163:$M$193,6,FALSE)</f>
        <v>Estágio</v>
      </c>
      <c r="V35" s="197" t="str">
        <f>VLOOKUP(V32,'DIGITAÇÃO DADOS CALEN. DE AULA'!$C$163:$M$193,6,FALSE)</f>
        <v>I. à Enferma.</v>
      </c>
      <c r="W35" s="197" t="str">
        <f>VLOOKUP(W32,'DIGITAÇÃO DADOS CALEN. DE AULA'!$C$163:$M$193,6,FALSE)</f>
        <v>Estágio</v>
      </c>
      <c r="X35" s="197">
        <f>VLOOKUP(X32,'DIGITAÇÃO DADOS CALEN. DE AULA'!$C$163:$M$193,6,FALSE)</f>
        <v>0</v>
      </c>
      <c r="Y35" s="197">
        <f>VLOOKUP(Y32,'DIGITAÇÃO DADOS CALEN. DE AULA'!$C$163:$M$193,6,FALSE)</f>
        <v>0</v>
      </c>
      <c r="Z35" s="197" t="str">
        <f>VLOOKUP(Z32,'DIGITAÇÃO DADOS CALEN. DE AULA'!$C$163:$M$193,6,FALSE)</f>
        <v>Estágio</v>
      </c>
      <c r="AA35" s="197" t="str">
        <f>VLOOKUP(AA32,'DIGITAÇÃO DADOS CALEN. DE AULA'!$C$163:$M$193,6,FALSE)</f>
        <v>I. à Enferma.</v>
      </c>
      <c r="AB35" s="197" t="str">
        <f>VLOOKUP(AB32,'DIGITAÇÃO DADOS CALEN. DE AULA'!$C$163:$M$193,6,FALSE)</f>
        <v>Estágio</v>
      </c>
      <c r="AC35" s="197" t="str">
        <f>VLOOKUP(AC32,'DIGITAÇÃO DADOS CALEN. DE AULA'!$C$163:$M$193,6,FALSE)</f>
        <v>I. à Enferma.</v>
      </c>
      <c r="AD35" s="197" t="str">
        <f>VLOOKUP(AD32,'DIGITAÇÃO DADOS CALEN. DE AULA'!$C$163:$M$193,6,FALSE)</f>
        <v>Prova Sub.</v>
      </c>
      <c r="AE35" s="197">
        <f>VLOOKUP(AE32,'DIGITAÇÃO DADOS CALEN. DE AULA'!$C$163:$M$193,6,FALSE)</f>
        <v>0</v>
      </c>
      <c r="AF35" s="197">
        <f>VLOOKUP(AF32,'DIGITAÇÃO DADOS CALEN. DE AULA'!$C$163:$M$193,6,FALSE)</f>
        <v>0</v>
      </c>
      <c r="AG35" s="197">
        <f>VLOOKUP(AG32,'DIGITAÇÃO DADOS CALEN. DE AULA'!$C$163:$M$193,6,FALSE)</f>
        <v>0</v>
      </c>
    </row>
    <row r="36" spans="1:33" s="194" customFormat="1" ht="11.25">
      <c r="A36" s="316"/>
      <c r="B36" s="198" t="s">
        <v>38</v>
      </c>
      <c r="C36" s="197">
        <f>VLOOKUP(C32,'DIGITAÇÃO DADOS CALEN. DE AULA'!$C$163:$M$193,8,FALSE)</f>
        <v>0</v>
      </c>
      <c r="D36" s="197">
        <f>VLOOKUP(D32,'DIGITAÇÃO DADOS CALEN. DE AULA'!$C$163:$M$193,8,FALSE)</f>
        <v>0</v>
      </c>
      <c r="E36" s="197" t="str">
        <f>VLOOKUP(E32,'DIGITAÇÃO DADOS CALEN. DE AULA'!$C$163:$M$193,8,FALSE)</f>
        <v>Estágio</v>
      </c>
      <c r="F36" s="197" t="str">
        <f>VLOOKUP(F32,'DIGITAÇÃO DADOS CALEN. DE AULA'!$C$163:$M$193,8,FALSE)</f>
        <v>I. à Enferma.</v>
      </c>
      <c r="G36" s="197" t="str">
        <f>VLOOKUP(G32,'DIGITAÇÃO DADOS CALEN. DE AULA'!$C$163:$M$193,8,FALSE)</f>
        <v>P.B.A.E</v>
      </c>
      <c r="H36" s="197" t="str">
        <f>VLOOKUP(H32,'DIGITAÇÃO DADOS CALEN. DE AULA'!$C$163:$M$193,8,FALSE)</f>
        <v>I. à Enferma.</v>
      </c>
      <c r="I36" s="197" t="str">
        <f>VLOOKUP(I32,'DIGITAÇÃO DADOS CALEN. DE AULA'!$C$163:$M$193,8,FALSE)</f>
        <v>Ética</v>
      </c>
      <c r="J36" s="197">
        <f>VLOOKUP(J32,'DIGITAÇÃO DADOS CALEN. DE AULA'!$C$163:$M$193,8,FALSE)</f>
        <v>0</v>
      </c>
      <c r="K36" s="197">
        <f>VLOOKUP(K32,'DIGITAÇÃO DADOS CALEN. DE AULA'!$C$163:$M$193,8,FALSE)</f>
        <v>0</v>
      </c>
      <c r="L36" s="197" t="str">
        <f>VLOOKUP(L32,'DIGITAÇÃO DADOS CALEN. DE AULA'!$C$163:$M$193,8,FALSE)</f>
        <v>Estágio</v>
      </c>
      <c r="M36" s="197" t="str">
        <f>VLOOKUP(M32,'DIGITAÇÃO DADOS CALEN. DE AULA'!$C$163:$M$193,8,FALSE)</f>
        <v>I. à Enferma.</v>
      </c>
      <c r="N36" s="197" t="str">
        <f>VLOOKUP(N32,'DIGITAÇÃO DADOS CALEN. DE AULA'!$C$163:$M$193,8,FALSE)</f>
        <v>Estágio</v>
      </c>
      <c r="O36" s="197" t="str">
        <f>VLOOKUP(O32,'DIGITAÇÃO DADOS CALEN. DE AULA'!$C$163:$M$193,8,FALSE)</f>
        <v>I. à Enferma.</v>
      </c>
      <c r="P36" s="197" t="str">
        <f>VLOOKUP(P32,'DIGITAÇÃO DADOS CALEN. DE AULA'!$C$163:$M$193,8,FALSE)</f>
        <v>Estágio</v>
      </c>
      <c r="Q36" s="197">
        <f>VLOOKUP(Q32,'DIGITAÇÃO DADOS CALEN. DE AULA'!$C$163:$M$193,8,FALSE)</f>
        <v>0</v>
      </c>
      <c r="R36" s="197">
        <f>VLOOKUP(R32,'DIGITAÇÃO DADOS CALEN. DE AULA'!$C$163:$M$193,8,FALSE)</f>
        <v>0</v>
      </c>
      <c r="S36" s="197" t="str">
        <f>VLOOKUP(S32,'DIGITAÇÃO DADOS CALEN. DE AULA'!$C$163:$M$193,8,FALSE)</f>
        <v>Estágio</v>
      </c>
      <c r="T36" s="197" t="str">
        <f>VLOOKUP(T32,'DIGITAÇÃO DADOS CALEN. DE AULA'!$C$163:$M$193,8,FALSE)</f>
        <v>I. à Enferma.</v>
      </c>
      <c r="U36" s="197" t="str">
        <f>VLOOKUP(U32,'DIGITAÇÃO DADOS CALEN. DE AULA'!$C$163:$M$193,8,FALSE)</f>
        <v>Estágio</v>
      </c>
      <c r="V36" s="197" t="str">
        <f>VLOOKUP(V32,'DIGITAÇÃO DADOS CALEN. DE AULA'!$C$163:$M$193,8,FALSE)</f>
        <v>I. à Enferma.</v>
      </c>
      <c r="W36" s="197" t="str">
        <f>VLOOKUP(W32,'DIGITAÇÃO DADOS CALEN. DE AULA'!$C$163:$M$193,8,FALSE)</f>
        <v>Estágio</v>
      </c>
      <c r="X36" s="197">
        <f>VLOOKUP(X32,'DIGITAÇÃO DADOS CALEN. DE AULA'!$C$163:$M$193,8,FALSE)</f>
        <v>0</v>
      </c>
      <c r="Y36" s="197">
        <f>VLOOKUP(Y32,'DIGITAÇÃO DADOS CALEN. DE AULA'!$C$163:$M$193,8,FALSE)</f>
        <v>0</v>
      </c>
      <c r="Z36" s="197" t="str">
        <f>VLOOKUP(Z32,'DIGITAÇÃO DADOS CALEN. DE AULA'!$C$163:$M$193,8,FALSE)</f>
        <v>Estágio</v>
      </c>
      <c r="AA36" s="197" t="str">
        <f>VLOOKUP(AA32,'DIGITAÇÃO DADOS CALEN. DE AULA'!$C$163:$M$193,8,FALSE)</f>
        <v>I. à Enferma.</v>
      </c>
      <c r="AB36" s="197" t="str">
        <f>VLOOKUP(AB32,'DIGITAÇÃO DADOS CALEN. DE AULA'!$C$163:$M$193,8,FALSE)</f>
        <v>Estágio</v>
      </c>
      <c r="AC36" s="197" t="str">
        <f>VLOOKUP(AC32,'DIGITAÇÃO DADOS CALEN. DE AULA'!$C$163:$M$193,8,FALSE)</f>
        <v>I. à Enferma.</v>
      </c>
      <c r="AD36" s="197" t="str">
        <f>VLOOKUP(AD32,'DIGITAÇÃO DADOS CALEN. DE AULA'!$C$163:$M$193,8,FALSE)</f>
        <v>Prova Sub.</v>
      </c>
      <c r="AE36" s="197">
        <f>VLOOKUP(AE32,'DIGITAÇÃO DADOS CALEN. DE AULA'!$C$163:$M$193,8,FALSE)</f>
        <v>0</v>
      </c>
      <c r="AF36" s="197">
        <f>VLOOKUP(AF32,'DIGITAÇÃO DADOS CALEN. DE AULA'!$C$163:$M$193,8,FALSE)</f>
        <v>0</v>
      </c>
      <c r="AG36" s="197">
        <f>VLOOKUP(AG32,'DIGITAÇÃO DADOS CALEN. DE AULA'!$C$163:$M$193,8,FALSE)</f>
        <v>0</v>
      </c>
    </row>
    <row r="37" spans="1:33" s="194" customFormat="1" ht="11.25">
      <c r="A37" s="316"/>
      <c r="B37" s="199" t="s">
        <v>32</v>
      </c>
      <c r="C37" s="197">
        <f>VLOOKUP(C32,'DIGITAÇÃO DADOS CALEN. DE AULA'!$C$163:$M$193,10,FALSE)</f>
        <v>0</v>
      </c>
      <c r="D37" s="197">
        <f>VLOOKUP(D32,'DIGITAÇÃO DADOS CALEN. DE AULA'!$C$163:$M$193,10,FALSE)</f>
        <v>0</v>
      </c>
      <c r="E37" s="197" t="str">
        <f>VLOOKUP(E32,'DIGITAÇÃO DADOS CALEN. DE AULA'!$C$163:$M$193,10,FALSE)</f>
        <v>Estágio</v>
      </c>
      <c r="F37" s="197" t="str">
        <f>VLOOKUP(F32,'DIGITAÇÃO DADOS CALEN. DE AULA'!$C$163:$M$193,10,FALSE)</f>
        <v>I. à Enferma.</v>
      </c>
      <c r="G37" s="197" t="str">
        <f>VLOOKUP(G32,'DIGITAÇÃO DADOS CALEN. DE AULA'!$C$163:$M$193,10,FALSE)</f>
        <v>P.B.A.E</v>
      </c>
      <c r="H37" s="197" t="str">
        <f>VLOOKUP(H32,'DIGITAÇÃO DADOS CALEN. DE AULA'!$C$163:$M$193,10,FALSE)</f>
        <v>I. à Enferma.</v>
      </c>
      <c r="I37" s="197" t="str">
        <f>VLOOKUP(I32,'DIGITAÇÃO DADOS CALEN. DE AULA'!$C$163:$M$193,10,FALSE)</f>
        <v>Ética</v>
      </c>
      <c r="J37" s="197">
        <f>VLOOKUP(J32,'DIGITAÇÃO DADOS CALEN. DE AULA'!$C$163:$M$193,10,FALSE)</f>
        <v>0</v>
      </c>
      <c r="K37" s="197">
        <f>VLOOKUP(K32,'DIGITAÇÃO DADOS CALEN. DE AULA'!$C$163:$M$193,10,FALSE)</f>
        <v>0</v>
      </c>
      <c r="L37" s="197" t="str">
        <f>VLOOKUP(L32,'DIGITAÇÃO DADOS CALEN. DE AULA'!$C$163:$M$193,10,FALSE)</f>
        <v>Estágio</v>
      </c>
      <c r="M37" s="197" t="str">
        <f>VLOOKUP(M32,'DIGITAÇÃO DADOS CALEN. DE AULA'!$C$163:$M$193,10,FALSE)</f>
        <v>I. à Enferma.</v>
      </c>
      <c r="N37" s="197" t="str">
        <f>VLOOKUP(N32,'DIGITAÇÃO DADOS CALEN. DE AULA'!$C$163:$M$193,10,FALSE)</f>
        <v>Estágio</v>
      </c>
      <c r="O37" s="197" t="str">
        <f>VLOOKUP(O32,'DIGITAÇÃO DADOS CALEN. DE AULA'!$C$163:$M$193,10,FALSE)</f>
        <v>I. à Enferma.</v>
      </c>
      <c r="P37" s="197" t="str">
        <f>VLOOKUP(P32,'DIGITAÇÃO DADOS CALEN. DE AULA'!$C$163:$M$193,10,FALSE)</f>
        <v>Estágio</v>
      </c>
      <c r="Q37" s="197">
        <f>VLOOKUP(Q32,'DIGITAÇÃO DADOS CALEN. DE AULA'!$C$163:$M$193,10,FALSE)</f>
        <v>0</v>
      </c>
      <c r="R37" s="197">
        <f>VLOOKUP(R32,'DIGITAÇÃO DADOS CALEN. DE AULA'!$C$163:$M$193,10,FALSE)</f>
        <v>0</v>
      </c>
      <c r="S37" s="197" t="str">
        <f>VLOOKUP(S32,'DIGITAÇÃO DADOS CALEN. DE AULA'!$C$163:$M$193,10,FALSE)</f>
        <v>Estágio</v>
      </c>
      <c r="T37" s="197" t="str">
        <f>VLOOKUP(T32,'DIGITAÇÃO DADOS CALEN. DE AULA'!$C$163:$M$193,10,FALSE)</f>
        <v>I. à Enferma.</v>
      </c>
      <c r="U37" s="197" t="str">
        <f>VLOOKUP(U32,'DIGITAÇÃO DADOS CALEN. DE AULA'!$C$163:$M$193,10,FALSE)</f>
        <v>Estágio</v>
      </c>
      <c r="V37" s="197" t="str">
        <f>VLOOKUP(V32,'DIGITAÇÃO DADOS CALEN. DE AULA'!$C$163:$M$193,10,FALSE)</f>
        <v>I. à Enferma.</v>
      </c>
      <c r="W37" s="197" t="str">
        <f>VLOOKUP(W32,'DIGITAÇÃO DADOS CALEN. DE AULA'!$C$163:$M$193,10,FALSE)</f>
        <v>Estágio</v>
      </c>
      <c r="X37" s="197">
        <f>VLOOKUP(X32,'DIGITAÇÃO DADOS CALEN. DE AULA'!$C$163:$M$193,10,FALSE)</f>
        <v>0</v>
      </c>
      <c r="Y37" s="197">
        <f>VLOOKUP(Y32,'DIGITAÇÃO DADOS CALEN. DE AULA'!$C$163:$M$193,10,FALSE)</f>
        <v>0</v>
      </c>
      <c r="Z37" s="197" t="str">
        <f>VLOOKUP(Z32,'DIGITAÇÃO DADOS CALEN. DE AULA'!$C$163:$M$193,10,FALSE)</f>
        <v>Estágio</v>
      </c>
      <c r="AA37" s="197" t="str">
        <f>VLOOKUP(AA32,'DIGITAÇÃO DADOS CALEN. DE AULA'!$C$163:$M$193,10,FALSE)</f>
        <v>I. à Enferma.</v>
      </c>
      <c r="AB37" s="197" t="str">
        <f>VLOOKUP(AB32,'DIGITAÇÃO DADOS CALEN. DE AULA'!$C$163:$M$193,10,FALSE)</f>
        <v>Estágio</v>
      </c>
      <c r="AC37" s="197" t="str">
        <f>VLOOKUP(AC32,'DIGITAÇÃO DADOS CALEN. DE AULA'!$C$163:$M$193,10,FALSE)</f>
        <v>I. à Enferma.</v>
      </c>
      <c r="AD37" s="197" t="str">
        <f>VLOOKUP(AD32,'DIGITAÇÃO DADOS CALEN. DE AULA'!$C$163:$M$193,10,FALSE)</f>
        <v>Prova Sub.</v>
      </c>
      <c r="AE37" s="197">
        <f>VLOOKUP(AE32,'DIGITAÇÃO DADOS CALEN. DE AULA'!$C$163:$M$193,10,FALSE)</f>
        <v>0</v>
      </c>
      <c r="AF37" s="197">
        <f>VLOOKUP(AF32,'DIGITAÇÃO DADOS CALEN. DE AULA'!$C$163:$M$193,10,FALSE)</f>
        <v>0</v>
      </c>
      <c r="AG37" s="197">
        <f>VLOOKUP(AG32,'DIGITAÇÃO DADOS CALEN. DE AULA'!$C$163:$M$193,10,FALSE)</f>
        <v>0</v>
      </c>
    </row>
    <row r="38" spans="1:33" s="194" customFormat="1" ht="11.25">
      <c r="A38" s="317" t="str">
        <f>A3</f>
        <v>I</v>
      </c>
      <c r="B38" s="318"/>
      <c r="C38" s="193" t="str">
        <f>VLOOKUP($A$41,CALENDÁRIO!$A$3:$AF$23,2,FALSE)</f>
        <v>SEGUNDA</v>
      </c>
      <c r="D38" s="193" t="str">
        <f>VLOOKUP($A$41,CALENDÁRIO!$A$3:$AF$23,3,FALSE)</f>
        <v>TERÇA</v>
      </c>
      <c r="E38" s="193" t="str">
        <f>VLOOKUP($A$41,CALENDÁRIO!$A$3:$AF$23,4,FALSE)</f>
        <v>QUARTA</v>
      </c>
      <c r="F38" s="193" t="str">
        <f>VLOOKUP($A$41,CALENDÁRIO!$A$3:$AF$23,5,FALSE)</f>
        <v>QUINTA</v>
      </c>
      <c r="G38" s="193" t="str">
        <f>VLOOKUP($A$41,CALENDÁRIO!$A$3:$AF$23,6,FALSE)</f>
        <v>SEXTA</v>
      </c>
      <c r="H38" s="193" t="str">
        <f>VLOOKUP($A$41,CALENDÁRIO!$A$3:$AF$23,7,FALSE)</f>
        <v>SABADO</v>
      </c>
      <c r="I38" s="193" t="str">
        <f>VLOOKUP($A$41,CALENDÁRIO!$A$3:$AF$23,8,FALSE)</f>
        <v>DOMINGO</v>
      </c>
      <c r="J38" s="193" t="str">
        <f>VLOOKUP($A$41,CALENDÁRIO!$A$3:$AF$23,9,FALSE)</f>
        <v>SEGUNDA</v>
      </c>
      <c r="K38" s="193" t="str">
        <f>VLOOKUP($A$41,CALENDÁRIO!$A$3:$AF$23,10,FALSE)</f>
        <v>TERÇA</v>
      </c>
      <c r="L38" s="193" t="str">
        <f>VLOOKUP($A$41,CALENDÁRIO!$A$3:$AF$23,11,FALSE)</f>
        <v>QUARTA</v>
      </c>
      <c r="M38" s="193" t="str">
        <f>VLOOKUP($A$41,CALENDÁRIO!$A$3:$AF$23,12,FALSE)</f>
        <v>QUINTA</v>
      </c>
      <c r="N38" s="193" t="str">
        <f>VLOOKUP($A$41,CALENDÁRIO!$A$3:$AF$23,13,FALSE)</f>
        <v>SEXTA</v>
      </c>
      <c r="O38" s="193" t="str">
        <f>VLOOKUP($A$41,CALENDÁRIO!$A$3:$AF$23,14,FALSE)</f>
        <v>SABADO</v>
      </c>
      <c r="P38" s="193" t="str">
        <f>VLOOKUP($A$41,CALENDÁRIO!$A$3:$AF$23,15,FALSE)</f>
        <v>DOMINGO</v>
      </c>
      <c r="Q38" s="193" t="str">
        <f>VLOOKUP($A$41,CALENDÁRIO!$A$3:$AF$23,16,FALSE)</f>
        <v>RECE.</v>
      </c>
      <c r="R38" s="193" t="str">
        <f>VLOOKUP($A$41,CALENDÁRIO!$A$3:$AF$23,17,FALSE)</f>
        <v>RECE.</v>
      </c>
      <c r="S38" s="193" t="str">
        <f>VLOOKUP($A$41,CALENDÁRIO!$A$3:$AF$23,18,FALSE)</f>
        <v>RECE.</v>
      </c>
      <c r="T38" s="193" t="str">
        <f>VLOOKUP($A$41,CALENDÁRIO!$A$3:$AF$23,19,FALSE)</f>
        <v>RECE.</v>
      </c>
      <c r="U38" s="193" t="str">
        <f>VLOOKUP($A$41,CALENDÁRIO!$A$3:$AF$23,20,FALSE)</f>
        <v>RECE.</v>
      </c>
      <c r="V38" s="193" t="str">
        <f>VLOOKUP($A$41,CALENDÁRIO!$A$3:$AF$23,21,FALSE)</f>
        <v>SABADO</v>
      </c>
      <c r="W38" s="193" t="str">
        <f>VLOOKUP($A$41,CALENDÁRIO!$A$3:$AF$23,22,FALSE)</f>
        <v>DOMINGO</v>
      </c>
      <c r="X38" s="193" t="str">
        <f>VLOOKUP($A$41,CALENDÁRIO!$A$3:$AF$23,23,FALSE)</f>
        <v>RECE.</v>
      </c>
      <c r="Y38" s="193" t="str">
        <f>VLOOKUP($A$41,CALENDÁRIO!$A$3:$AF$23,24,FALSE)</f>
        <v>RECE.</v>
      </c>
      <c r="Z38" s="193" t="str">
        <f>VLOOKUP($A$41,CALENDÁRIO!$A$3:$AF$23,25,FALSE)</f>
        <v>RECE.</v>
      </c>
      <c r="AA38" s="193" t="str">
        <f>VLOOKUP($A$41,CALENDÁRIO!$A$3:$AF$23,26,FALSE)</f>
        <v>RECE.</v>
      </c>
      <c r="AB38" s="193" t="str">
        <f>VLOOKUP($A$41,CALENDÁRIO!$A$3:$AF$23,27,FALSE)</f>
        <v>RECE.</v>
      </c>
      <c r="AC38" s="193" t="str">
        <f>VLOOKUP($A$41,CALENDÁRIO!$A$3:$AF$23,28,FALSE)</f>
        <v>SABADO</v>
      </c>
      <c r="AD38" s="193" t="str">
        <f>VLOOKUP($A$41,CALENDÁRIO!$A$3:$AF$23,29,FALSE)</f>
        <v>DOMINGO</v>
      </c>
      <c r="AE38" s="193" t="str">
        <f>VLOOKUP($A$41,CALENDÁRIO!$A$3:$AF$23,30,FALSE)</f>
        <v>RECE.</v>
      </c>
      <c r="AF38" s="193" t="str">
        <f>VLOOKUP($A$41,CALENDÁRIO!$A$3:$AF$23,31,FALSE)</f>
        <v>RECE.</v>
      </c>
      <c r="AG38" s="193" t="str">
        <f>VLOOKUP($A$41,CALENDÁRIO!$A$3:$AF$23,32,FALSE)</f>
        <v>RECE.</v>
      </c>
    </row>
    <row r="39" spans="1:33" s="194" customFormat="1" ht="13.15" customHeight="1">
      <c r="A39" s="319" t="s">
        <v>11</v>
      </c>
      <c r="B39" s="195" t="s">
        <v>21</v>
      </c>
      <c r="C39" s="313">
        <v>1</v>
      </c>
      <c r="D39" s="313">
        <v>2</v>
      </c>
      <c r="E39" s="313">
        <v>3</v>
      </c>
      <c r="F39" s="313">
        <v>4</v>
      </c>
      <c r="G39" s="313">
        <v>5</v>
      </c>
      <c r="H39" s="313">
        <v>6</v>
      </c>
      <c r="I39" s="313">
        <v>7</v>
      </c>
      <c r="J39" s="313">
        <v>8</v>
      </c>
      <c r="K39" s="313">
        <v>9</v>
      </c>
      <c r="L39" s="313">
        <v>10</v>
      </c>
      <c r="M39" s="313">
        <v>11</v>
      </c>
      <c r="N39" s="313">
        <v>12</v>
      </c>
      <c r="O39" s="313">
        <v>13</v>
      </c>
      <c r="P39" s="313">
        <v>14</v>
      </c>
      <c r="Q39" s="313">
        <v>15</v>
      </c>
      <c r="R39" s="313">
        <v>16</v>
      </c>
      <c r="S39" s="313">
        <v>17</v>
      </c>
      <c r="T39" s="313">
        <v>18</v>
      </c>
      <c r="U39" s="313">
        <v>19</v>
      </c>
      <c r="V39" s="313">
        <v>20</v>
      </c>
      <c r="W39" s="313">
        <v>21</v>
      </c>
      <c r="X39" s="313">
        <v>22</v>
      </c>
      <c r="Y39" s="313">
        <v>23</v>
      </c>
      <c r="Z39" s="313">
        <v>24</v>
      </c>
      <c r="AA39" s="313">
        <v>25</v>
      </c>
      <c r="AB39" s="313">
        <v>26</v>
      </c>
      <c r="AC39" s="313">
        <v>27</v>
      </c>
      <c r="AD39" s="313">
        <v>28</v>
      </c>
      <c r="AE39" s="313">
        <v>29</v>
      </c>
      <c r="AF39" s="313">
        <v>30</v>
      </c>
      <c r="AG39" s="313">
        <v>31</v>
      </c>
    </row>
    <row r="40" spans="1:33" s="194" customFormat="1" ht="14.25" customHeight="1">
      <c r="A40" s="320"/>
      <c r="B40" s="195" t="s">
        <v>39</v>
      </c>
      <c r="C40" s="31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</row>
    <row r="41" spans="1:33" s="194" customFormat="1" ht="11.25">
      <c r="A41" s="315">
        <f>'DIGITAÇÃO DE DADOS'!M19</f>
        <v>41456</v>
      </c>
      <c r="B41" s="196" t="s">
        <v>51</v>
      </c>
      <c r="C41" s="197" t="str">
        <f>VLOOKUP(C39,'DIGITAÇÃO DADOS CALEN. DE AULA'!$C$199:$M$229,3,FALSE)</f>
        <v>Prova Sub.</v>
      </c>
      <c r="D41" s="197" t="str">
        <f>VLOOKUP(D39,'DIGITAÇÃO DADOS CALEN. DE AULA'!$C$199:$M$229,3,FALSE)</f>
        <v>Prova Sub.</v>
      </c>
      <c r="E41" s="197" t="str">
        <f>VLOOKUP(E39,'DIGITAÇÃO DADOS CALEN. DE AULA'!$C$199:$M$229,3,FALSE)</f>
        <v>1º Cons.</v>
      </c>
      <c r="F41" s="197" t="str">
        <f>VLOOKUP(F39,'DIGITAÇÃO DADOS CALEN. DE AULA'!$C$199:$M$229,3,FALSE)</f>
        <v>Estágio</v>
      </c>
      <c r="G41" s="197" t="str">
        <f>VLOOKUP(G39,'DIGITAÇÃO DADOS CALEN. DE AULA'!$C$199:$M$229,3,FALSE)</f>
        <v>Res.pré-rec.</v>
      </c>
      <c r="H41" s="197">
        <f>VLOOKUP(H39,'DIGITAÇÃO DADOS CALEN. DE AULA'!$C$199:$M$229,3,FALSE)</f>
        <v>0</v>
      </c>
      <c r="I41" s="197">
        <f>VLOOKUP(I39,'DIGITAÇÃO DADOS CALEN. DE AULA'!$C$199:$M$229,3,FALSE)</f>
        <v>0</v>
      </c>
      <c r="J41" s="197" t="str">
        <f>VLOOKUP(J39,'DIGITAÇÃO DADOS CALEN. DE AULA'!$C$199:$M$229,3,FALSE)</f>
        <v>Recuperação</v>
      </c>
      <c r="K41" s="197" t="str">
        <f>VLOOKUP(K39,'DIGITAÇÃO DADOS CALEN. DE AULA'!$C$199:$M$229,3,FALSE)</f>
        <v>Recuperação</v>
      </c>
      <c r="L41" s="197" t="str">
        <f>VLOOKUP(L39,'DIGITAÇÃO DADOS CALEN. DE AULA'!$C$199:$M$229,3,FALSE)</f>
        <v>Recuperação</v>
      </c>
      <c r="M41" s="197" t="str">
        <f>VLOOKUP(M39,'DIGITAÇÃO DADOS CALEN. DE AULA'!$C$199:$M$229,3,FALSE)</f>
        <v>2ºCons.</v>
      </c>
      <c r="N41" s="197" t="str">
        <f>VLOOKUP(N39,'DIGITAÇÃO DADOS CALEN. DE AULA'!$C$199:$M$229,3,FALSE)</f>
        <v>Res.pré-rec.</v>
      </c>
      <c r="O41" s="197">
        <f>VLOOKUP(O39,'DIGITAÇÃO DADOS CALEN. DE AULA'!$C$199:$M$229,3,FALSE)</f>
        <v>0</v>
      </c>
      <c r="P41" s="197">
        <f>VLOOKUP(P39,'DIGITAÇÃO DADOS CALEN. DE AULA'!$C$199:$M$229,3,FALSE)</f>
        <v>0</v>
      </c>
      <c r="Q41" s="197" t="str">
        <f>VLOOKUP(Q39,'DIGITAÇÃO DADOS CALEN. DE AULA'!$C$199:$M$229,3,FALSE)</f>
        <v>Recesso</v>
      </c>
      <c r="R41" s="197" t="str">
        <f>VLOOKUP(R39,'DIGITAÇÃO DADOS CALEN. DE AULA'!$C$199:$M$229,3,FALSE)</f>
        <v>Recesso</v>
      </c>
      <c r="S41" s="197" t="str">
        <f>VLOOKUP(S39,'DIGITAÇÃO DADOS CALEN. DE AULA'!$C$199:$M$229,3,FALSE)</f>
        <v>Recesso</v>
      </c>
      <c r="T41" s="197" t="str">
        <f>VLOOKUP(T39,'DIGITAÇÃO DADOS CALEN. DE AULA'!$C$199:$M$229,3,FALSE)</f>
        <v>Recesso</v>
      </c>
      <c r="U41" s="197" t="str">
        <f>VLOOKUP(U39,'DIGITAÇÃO DADOS CALEN. DE AULA'!$C$199:$M$229,3,FALSE)</f>
        <v>Recesso</v>
      </c>
      <c r="V41" s="197">
        <f>VLOOKUP(V39,'DIGITAÇÃO DADOS CALEN. DE AULA'!$C$199:$M$229,3,FALSE)</f>
        <v>0</v>
      </c>
      <c r="W41" s="197">
        <f>VLOOKUP(W39,'DIGITAÇÃO DADOS CALEN. DE AULA'!$C$199:$M$229,3,FALSE)</f>
        <v>0</v>
      </c>
      <c r="X41" s="197" t="str">
        <f>VLOOKUP(X39,'DIGITAÇÃO DADOS CALEN. DE AULA'!$C$199:$M$229,3,FALSE)</f>
        <v>Recesso</v>
      </c>
      <c r="Y41" s="197" t="str">
        <f>VLOOKUP(Y39,'DIGITAÇÃO DADOS CALEN. DE AULA'!$C$199:$M$229,3,FALSE)</f>
        <v>Recesso</v>
      </c>
      <c r="Z41" s="197" t="str">
        <f>VLOOKUP(Z39,'DIGITAÇÃO DADOS CALEN. DE AULA'!$C$199:$M$229,3,FALSE)</f>
        <v>Recesso</v>
      </c>
      <c r="AA41" s="197" t="str">
        <f>VLOOKUP(AA39,'DIGITAÇÃO DADOS CALEN. DE AULA'!$C$199:$M$229,3,FALSE)</f>
        <v>Recesso</v>
      </c>
      <c r="AB41" s="197" t="str">
        <f>VLOOKUP(AB39,'DIGITAÇÃO DADOS CALEN. DE AULA'!$C$199:$M$229,3,FALSE)</f>
        <v>Recesso</v>
      </c>
      <c r="AC41" s="197">
        <f>VLOOKUP(AC39,'DIGITAÇÃO DADOS CALEN. DE AULA'!$C$199:$M$229,3,FALSE)</f>
        <v>0</v>
      </c>
      <c r="AD41" s="197">
        <f>VLOOKUP(AD39,'DIGITAÇÃO DADOS CALEN. DE AULA'!$C$199:$M$229,3,FALSE)</f>
        <v>0</v>
      </c>
      <c r="AE41" s="197" t="str">
        <f>VLOOKUP(AE39,'DIGITAÇÃO DADOS CALEN. DE AULA'!$C$199:$M$229,3,FALSE)</f>
        <v>Recesso</v>
      </c>
      <c r="AF41" s="197" t="str">
        <f>VLOOKUP(AF39,'DIGITAÇÃO DADOS CALEN. DE AULA'!$C$199:$M$229,3,FALSE)</f>
        <v>Recesso</v>
      </c>
      <c r="AG41" s="197" t="str">
        <f>VLOOKUP(AG39,'DIGITAÇÃO DADOS CALEN. DE AULA'!$C$199:$M$229,3,FALSE)</f>
        <v>Recesso</v>
      </c>
    </row>
    <row r="42" spans="1:33" s="194" customFormat="1" ht="11.25">
      <c r="A42" s="316"/>
      <c r="B42" s="198" t="s">
        <v>45</v>
      </c>
      <c r="C42" s="197" t="str">
        <f>VLOOKUP(C39,'DIGITAÇÃO DADOS CALEN. DE AULA'!$C$199:$M$229,6,FALSE)</f>
        <v>Prova Sub.</v>
      </c>
      <c r="D42" s="197" t="str">
        <f>VLOOKUP(D39,'DIGITAÇÃO DADOS CALEN. DE AULA'!$C$199:$M$229,6,FALSE)</f>
        <v>Prova Sub.</v>
      </c>
      <c r="E42" s="197" t="str">
        <f>VLOOKUP(E39,'DIGITAÇÃO DADOS CALEN. DE AULA'!$C$199:$M$229,6,FALSE)</f>
        <v>1º Cons.</v>
      </c>
      <c r="F42" s="197" t="str">
        <f>VLOOKUP(F39,'DIGITAÇÃO DADOS CALEN. DE AULA'!$C$199:$M$229,6,FALSE)</f>
        <v>Estágio</v>
      </c>
      <c r="G42" s="197" t="str">
        <f>VLOOKUP(G39,'DIGITAÇÃO DADOS CALEN. DE AULA'!$C$199:$M$229,6,FALSE)</f>
        <v>Res.pré-rec.</v>
      </c>
      <c r="H42" s="197">
        <f>VLOOKUP(H39,'DIGITAÇÃO DADOS CALEN. DE AULA'!$C$199:$M$229,6,FALSE)</f>
        <v>0</v>
      </c>
      <c r="I42" s="197">
        <f>VLOOKUP(I39,'DIGITAÇÃO DADOS CALEN. DE AULA'!$C$199:$M$229,6,FALSE)</f>
        <v>0</v>
      </c>
      <c r="J42" s="197" t="str">
        <f>VLOOKUP(J39,'DIGITAÇÃO DADOS CALEN. DE AULA'!$C$199:$M$229,6,FALSE)</f>
        <v>Recuperação</v>
      </c>
      <c r="K42" s="197" t="str">
        <f>VLOOKUP(K39,'DIGITAÇÃO DADOS CALEN. DE AULA'!$C$199:$M$229,6,FALSE)</f>
        <v>Recuperação</v>
      </c>
      <c r="L42" s="197" t="str">
        <f>VLOOKUP(L39,'DIGITAÇÃO DADOS CALEN. DE AULA'!$C$199:$M$229,6,FALSE)</f>
        <v>Recuperação</v>
      </c>
      <c r="M42" s="197" t="str">
        <f>VLOOKUP(M39,'DIGITAÇÃO DADOS CALEN. DE AULA'!$C$199:$M$229,6,FALSE)</f>
        <v>2ºCons.</v>
      </c>
      <c r="N42" s="197" t="str">
        <f>VLOOKUP(N39,'DIGITAÇÃO DADOS CALEN. DE AULA'!$C$199:$M$229,6,FALSE)</f>
        <v>Res.pré-rec.</v>
      </c>
      <c r="O42" s="197">
        <f>VLOOKUP(O39,'DIGITAÇÃO DADOS CALEN. DE AULA'!$C$199:$M$229,6,FALSE)</f>
        <v>0</v>
      </c>
      <c r="P42" s="197">
        <f>VLOOKUP(P39,'DIGITAÇÃO DADOS CALEN. DE AULA'!$C$199:$M$229,6,FALSE)</f>
        <v>0</v>
      </c>
      <c r="Q42" s="197" t="str">
        <f>VLOOKUP(Q39,'DIGITAÇÃO DADOS CALEN. DE AULA'!$C$199:$M$229,6,FALSE)</f>
        <v>Recesso</v>
      </c>
      <c r="R42" s="197" t="str">
        <f>VLOOKUP(R39,'DIGITAÇÃO DADOS CALEN. DE AULA'!$C$199:$M$229,6,FALSE)</f>
        <v>Recesso</v>
      </c>
      <c r="S42" s="197" t="str">
        <f>VLOOKUP(S39,'DIGITAÇÃO DADOS CALEN. DE AULA'!$C$199:$M$229,6,FALSE)</f>
        <v>Recesso</v>
      </c>
      <c r="T42" s="197" t="str">
        <f>VLOOKUP(T39,'DIGITAÇÃO DADOS CALEN. DE AULA'!$C$199:$M$229,6,FALSE)</f>
        <v>Recesso</v>
      </c>
      <c r="U42" s="197" t="str">
        <f>VLOOKUP(U39,'DIGITAÇÃO DADOS CALEN. DE AULA'!$C$199:$M$229,6,FALSE)</f>
        <v>Recesso</v>
      </c>
      <c r="V42" s="197">
        <f>VLOOKUP(V39,'DIGITAÇÃO DADOS CALEN. DE AULA'!$C$199:$M$229,6,FALSE)</f>
        <v>0</v>
      </c>
      <c r="W42" s="197">
        <f>VLOOKUP(W39,'DIGITAÇÃO DADOS CALEN. DE AULA'!$C$199:$M$229,6,FALSE)</f>
        <v>0</v>
      </c>
      <c r="X42" s="197" t="str">
        <f>VLOOKUP(X39,'DIGITAÇÃO DADOS CALEN. DE AULA'!$C$199:$M$229,6,FALSE)</f>
        <v>Recesso</v>
      </c>
      <c r="Y42" s="197" t="str">
        <f>VLOOKUP(Y39,'DIGITAÇÃO DADOS CALEN. DE AULA'!$C$199:$M$229,6,FALSE)</f>
        <v>Recesso</v>
      </c>
      <c r="Z42" s="197" t="str">
        <f>VLOOKUP(Z39,'DIGITAÇÃO DADOS CALEN. DE AULA'!$C$199:$M$229,6,FALSE)</f>
        <v>Recesso</v>
      </c>
      <c r="AA42" s="197" t="str">
        <f>VLOOKUP(AA39,'DIGITAÇÃO DADOS CALEN. DE AULA'!$C$199:$M$229,6,FALSE)</f>
        <v>Recesso</v>
      </c>
      <c r="AB42" s="197" t="str">
        <f>VLOOKUP(AB39,'DIGITAÇÃO DADOS CALEN. DE AULA'!$C$199:$M$229,6,FALSE)</f>
        <v>Recesso</v>
      </c>
      <c r="AC42" s="197">
        <f>VLOOKUP(AC39,'DIGITAÇÃO DADOS CALEN. DE AULA'!$C$199:$M$229,6,FALSE)</f>
        <v>0</v>
      </c>
      <c r="AD42" s="197">
        <f>VLOOKUP(AD39,'DIGITAÇÃO DADOS CALEN. DE AULA'!$C$199:$M$229,6,FALSE)</f>
        <v>0</v>
      </c>
      <c r="AE42" s="197" t="str">
        <f>VLOOKUP(AE39,'DIGITAÇÃO DADOS CALEN. DE AULA'!$C$199:$M$229,6,FALSE)</f>
        <v>Recesso</v>
      </c>
      <c r="AF42" s="197" t="str">
        <f>VLOOKUP(AF39,'DIGITAÇÃO DADOS CALEN. DE AULA'!$C$199:$M$229,6,FALSE)</f>
        <v>Recesso</v>
      </c>
      <c r="AG42" s="197" t="str">
        <f>VLOOKUP(AG39,'DIGITAÇÃO DADOS CALEN. DE AULA'!$C$199:$M$229,6,FALSE)</f>
        <v>Recesso</v>
      </c>
    </row>
    <row r="43" spans="1:33" s="194" customFormat="1" ht="11.25">
      <c r="A43" s="316"/>
      <c r="B43" s="198" t="s">
        <v>38</v>
      </c>
      <c r="C43" s="197" t="str">
        <f>VLOOKUP(C39,'DIGITAÇÃO DADOS CALEN. DE AULA'!$C$199:$M$229,8,FALSE)</f>
        <v>Prova Sub.</v>
      </c>
      <c r="D43" s="197" t="str">
        <f>VLOOKUP(D39,'DIGITAÇÃO DADOS CALEN. DE AULA'!$C$199:$M$229,8,FALSE)</f>
        <v>Prova Sub.</v>
      </c>
      <c r="E43" s="197" t="str">
        <f>VLOOKUP(E39,'DIGITAÇÃO DADOS CALEN. DE AULA'!$C$199:$M$229,8,FALSE)</f>
        <v>1º Cons.</v>
      </c>
      <c r="F43" s="197" t="str">
        <f>VLOOKUP(F39,'DIGITAÇÃO DADOS CALEN. DE AULA'!$C$199:$M$229,8,FALSE)</f>
        <v>Estágio</v>
      </c>
      <c r="G43" s="197" t="str">
        <f>VLOOKUP(G39,'DIGITAÇÃO DADOS CALEN. DE AULA'!$C$199:$M$229,8,FALSE)</f>
        <v>Res.pré-rec.</v>
      </c>
      <c r="H43" s="197">
        <f>VLOOKUP(H39,'DIGITAÇÃO DADOS CALEN. DE AULA'!$C$199:$M$229,8,FALSE)</f>
        <v>0</v>
      </c>
      <c r="I43" s="197">
        <f>VLOOKUP(I39,'DIGITAÇÃO DADOS CALEN. DE AULA'!$C$199:$M$229,8,FALSE)</f>
        <v>0</v>
      </c>
      <c r="J43" s="197" t="str">
        <f>VLOOKUP(J39,'DIGITAÇÃO DADOS CALEN. DE AULA'!$C$199:$M$229,8,FALSE)</f>
        <v>Recuperação</v>
      </c>
      <c r="K43" s="197" t="str">
        <f>VLOOKUP(K39,'DIGITAÇÃO DADOS CALEN. DE AULA'!$C$199:$M$229,8,FALSE)</f>
        <v>Recuperação</v>
      </c>
      <c r="L43" s="197" t="str">
        <f>VLOOKUP(L39,'DIGITAÇÃO DADOS CALEN. DE AULA'!$C$199:$M$229,8,FALSE)</f>
        <v>Recuperação</v>
      </c>
      <c r="M43" s="197" t="str">
        <f>VLOOKUP(M39,'DIGITAÇÃO DADOS CALEN. DE AULA'!$C$199:$M$229,8,FALSE)</f>
        <v>2ºCons.</v>
      </c>
      <c r="N43" s="197" t="str">
        <f>VLOOKUP(N39,'DIGITAÇÃO DADOS CALEN. DE AULA'!$C$199:$M$229,8,FALSE)</f>
        <v>Res.pré-rec.</v>
      </c>
      <c r="O43" s="197">
        <f>VLOOKUP(O39,'DIGITAÇÃO DADOS CALEN. DE AULA'!$C$199:$M$229,8,FALSE)</f>
        <v>0</v>
      </c>
      <c r="P43" s="197">
        <f>VLOOKUP(P39,'DIGITAÇÃO DADOS CALEN. DE AULA'!$C$199:$M$229,8,FALSE)</f>
        <v>0</v>
      </c>
      <c r="Q43" s="197" t="str">
        <f>VLOOKUP(Q39,'DIGITAÇÃO DADOS CALEN. DE AULA'!$C$199:$M$229,8,FALSE)</f>
        <v>Recesso</v>
      </c>
      <c r="R43" s="197" t="str">
        <f>VLOOKUP(R39,'DIGITAÇÃO DADOS CALEN. DE AULA'!$C$199:$M$229,8,FALSE)</f>
        <v>Recesso</v>
      </c>
      <c r="S43" s="197" t="str">
        <f>VLOOKUP(S39,'DIGITAÇÃO DADOS CALEN. DE AULA'!$C$199:$M$229,8,FALSE)</f>
        <v>Recesso</v>
      </c>
      <c r="T43" s="197" t="str">
        <f>VLOOKUP(T39,'DIGITAÇÃO DADOS CALEN. DE AULA'!$C$199:$M$229,8,FALSE)</f>
        <v>Recesso</v>
      </c>
      <c r="U43" s="197" t="str">
        <f>VLOOKUP(U39,'DIGITAÇÃO DADOS CALEN. DE AULA'!$C$199:$M$229,8,FALSE)</f>
        <v>Recesso</v>
      </c>
      <c r="V43" s="197">
        <f>VLOOKUP(V39,'DIGITAÇÃO DADOS CALEN. DE AULA'!$C$199:$M$229,8,FALSE)</f>
        <v>0</v>
      </c>
      <c r="W43" s="197">
        <f>VLOOKUP(W39,'DIGITAÇÃO DADOS CALEN. DE AULA'!$C$199:$M$229,8,FALSE)</f>
        <v>0</v>
      </c>
      <c r="X43" s="197" t="str">
        <f>VLOOKUP(X39,'DIGITAÇÃO DADOS CALEN. DE AULA'!$C$199:$M$229,8,FALSE)</f>
        <v>Recesso</v>
      </c>
      <c r="Y43" s="197" t="str">
        <f>VLOOKUP(Y39,'DIGITAÇÃO DADOS CALEN. DE AULA'!$C$199:$M$229,8,FALSE)</f>
        <v>Recesso</v>
      </c>
      <c r="Z43" s="197" t="str">
        <f>VLOOKUP(Z39,'DIGITAÇÃO DADOS CALEN. DE AULA'!$C$199:$M$229,8,FALSE)</f>
        <v>Recesso</v>
      </c>
      <c r="AA43" s="197" t="str">
        <f>VLOOKUP(AA39,'DIGITAÇÃO DADOS CALEN. DE AULA'!$C$199:$M$229,8,FALSE)</f>
        <v>Recesso</v>
      </c>
      <c r="AB43" s="197" t="str">
        <f>VLOOKUP(AB39,'DIGITAÇÃO DADOS CALEN. DE AULA'!$C$199:$M$229,8,FALSE)</f>
        <v>Recesso</v>
      </c>
      <c r="AC43" s="197">
        <f>VLOOKUP(AC39,'DIGITAÇÃO DADOS CALEN. DE AULA'!$C$199:$M$229,8,FALSE)</f>
        <v>0</v>
      </c>
      <c r="AD43" s="197">
        <f>VLOOKUP(AD39,'DIGITAÇÃO DADOS CALEN. DE AULA'!$C$199:$M$229,8,FALSE)</f>
        <v>0</v>
      </c>
      <c r="AE43" s="197" t="str">
        <f>VLOOKUP(AE39,'DIGITAÇÃO DADOS CALEN. DE AULA'!$C$199:$M$229,8,FALSE)</f>
        <v>Recesso</v>
      </c>
      <c r="AF43" s="197" t="str">
        <f>VLOOKUP(AF39,'DIGITAÇÃO DADOS CALEN. DE AULA'!$C$199:$M$229,8,FALSE)</f>
        <v>Recesso</v>
      </c>
      <c r="AG43" s="197" t="str">
        <f>VLOOKUP(AG39,'DIGITAÇÃO DADOS CALEN. DE AULA'!$C$199:$M$229,8,FALSE)</f>
        <v>Recesso</v>
      </c>
    </row>
    <row r="44" spans="1:33" s="194" customFormat="1" ht="11.25">
      <c r="A44" s="316"/>
      <c r="B44" s="199" t="s">
        <v>32</v>
      </c>
      <c r="C44" s="197" t="str">
        <f>VLOOKUP(C39,'DIGITAÇÃO DADOS CALEN. DE AULA'!$C$199:$M$229,10,FALSE)</f>
        <v>Prova Sub.</v>
      </c>
      <c r="D44" s="197" t="str">
        <f>VLOOKUP(D39,'DIGITAÇÃO DADOS CALEN. DE AULA'!$C$199:$M$229,10,FALSE)</f>
        <v>Prova Sub.</v>
      </c>
      <c r="E44" s="197" t="str">
        <f>VLOOKUP(E39,'DIGITAÇÃO DADOS CALEN. DE AULA'!$C$199:$M$229,10,FALSE)</f>
        <v>1º Cons.</v>
      </c>
      <c r="F44" s="197" t="str">
        <f>VLOOKUP(F39,'DIGITAÇÃO DADOS CALEN. DE AULA'!$C$199:$M$229,10,FALSE)</f>
        <v>Estágio</v>
      </c>
      <c r="G44" s="197" t="str">
        <f>VLOOKUP(G39,'DIGITAÇÃO DADOS CALEN. DE AULA'!$C$199:$M$229,10,FALSE)</f>
        <v>Res.pré-rec.</v>
      </c>
      <c r="H44" s="197">
        <f>VLOOKUP(H39,'DIGITAÇÃO DADOS CALEN. DE AULA'!$C$199:$M$229,10,FALSE)</f>
        <v>0</v>
      </c>
      <c r="I44" s="197">
        <f>VLOOKUP(I39,'DIGITAÇÃO DADOS CALEN. DE AULA'!$C$199:$M$229,10,FALSE)</f>
        <v>0</v>
      </c>
      <c r="J44" s="197" t="str">
        <f>VLOOKUP(J39,'DIGITAÇÃO DADOS CALEN. DE AULA'!$C$199:$M$229,10,FALSE)</f>
        <v>Recuperação</v>
      </c>
      <c r="K44" s="197" t="str">
        <f>VLOOKUP(K39,'DIGITAÇÃO DADOS CALEN. DE AULA'!$C$199:$M$229,10,FALSE)</f>
        <v>Recuperação</v>
      </c>
      <c r="L44" s="197" t="str">
        <f>VLOOKUP(L39,'DIGITAÇÃO DADOS CALEN. DE AULA'!$C$199:$M$229,10,FALSE)</f>
        <v>Recuperação</v>
      </c>
      <c r="M44" s="197" t="str">
        <f>VLOOKUP(M39,'DIGITAÇÃO DADOS CALEN. DE AULA'!$C$199:$M$229,10,FALSE)</f>
        <v>2ºCons.</v>
      </c>
      <c r="N44" s="197" t="str">
        <f>VLOOKUP(N39,'DIGITAÇÃO DADOS CALEN. DE AULA'!$C$199:$M$229,10,FALSE)</f>
        <v>Res.pré-rec.</v>
      </c>
      <c r="O44" s="197">
        <f>VLOOKUP(O39,'DIGITAÇÃO DADOS CALEN. DE AULA'!$C$199:$M$229,10,FALSE)</f>
        <v>0</v>
      </c>
      <c r="P44" s="197">
        <f>VLOOKUP(P39,'DIGITAÇÃO DADOS CALEN. DE AULA'!$C$199:$M$229,10,FALSE)</f>
        <v>0</v>
      </c>
      <c r="Q44" s="197" t="str">
        <f>VLOOKUP(Q39,'DIGITAÇÃO DADOS CALEN. DE AULA'!$C$199:$M$229,10,FALSE)</f>
        <v>Recesso</v>
      </c>
      <c r="R44" s="197" t="str">
        <f>VLOOKUP(R39,'DIGITAÇÃO DADOS CALEN. DE AULA'!$C$199:$M$229,10,FALSE)</f>
        <v>Recesso</v>
      </c>
      <c r="S44" s="197" t="str">
        <f>VLOOKUP(S39,'DIGITAÇÃO DADOS CALEN. DE AULA'!$C$199:$M$229,10,FALSE)</f>
        <v>Recesso</v>
      </c>
      <c r="T44" s="197" t="str">
        <f>VLOOKUP(T39,'DIGITAÇÃO DADOS CALEN. DE AULA'!$C$199:$M$229,10,FALSE)</f>
        <v>Recesso</v>
      </c>
      <c r="U44" s="197" t="str">
        <f>VLOOKUP(U39,'DIGITAÇÃO DADOS CALEN. DE AULA'!$C$199:$M$229,10,FALSE)</f>
        <v>Recesso</v>
      </c>
      <c r="V44" s="197">
        <f>VLOOKUP(V39,'DIGITAÇÃO DADOS CALEN. DE AULA'!$C$199:$M$229,10,FALSE)</f>
        <v>0</v>
      </c>
      <c r="W44" s="197">
        <f>VLOOKUP(W39,'DIGITAÇÃO DADOS CALEN. DE AULA'!$C$199:$M$229,10,FALSE)</f>
        <v>0</v>
      </c>
      <c r="X44" s="197" t="str">
        <f>VLOOKUP(X39,'DIGITAÇÃO DADOS CALEN. DE AULA'!$C$199:$M$229,10,FALSE)</f>
        <v>Recesso</v>
      </c>
      <c r="Y44" s="197" t="str">
        <f>VLOOKUP(Y39,'DIGITAÇÃO DADOS CALEN. DE AULA'!$C$199:$M$229,10,FALSE)</f>
        <v>Recesso</v>
      </c>
      <c r="Z44" s="197" t="str">
        <f>VLOOKUP(Z39,'DIGITAÇÃO DADOS CALEN. DE AULA'!$C$199:$M$229,10,FALSE)</f>
        <v>Recesso</v>
      </c>
      <c r="AA44" s="197" t="str">
        <f>VLOOKUP(AA39,'DIGITAÇÃO DADOS CALEN. DE AULA'!$C$199:$M$229,10,FALSE)</f>
        <v>Recesso</v>
      </c>
      <c r="AB44" s="197" t="str">
        <f>VLOOKUP(AB39,'DIGITAÇÃO DADOS CALEN. DE AULA'!$C$199:$M$229,10,FALSE)</f>
        <v>Recesso</v>
      </c>
      <c r="AC44" s="197">
        <f>VLOOKUP(AC39,'DIGITAÇÃO DADOS CALEN. DE AULA'!$C$199:$M$229,10,FALSE)</f>
        <v>0</v>
      </c>
      <c r="AD44" s="197">
        <f>VLOOKUP(AD39,'DIGITAÇÃO DADOS CALEN. DE AULA'!$C$199:$M$229,10,FALSE)</f>
        <v>0</v>
      </c>
      <c r="AE44" s="197" t="str">
        <f>VLOOKUP(AE39,'DIGITAÇÃO DADOS CALEN. DE AULA'!$C$199:$M$229,10,FALSE)</f>
        <v>Recesso</v>
      </c>
      <c r="AF44" s="197" t="str">
        <f>VLOOKUP(AF39,'DIGITAÇÃO DADOS CALEN. DE AULA'!$C$199:$M$229,10,FALSE)</f>
        <v>Recesso</v>
      </c>
      <c r="AG44" s="197" t="str">
        <f>VLOOKUP(AG39,'DIGITAÇÃO DADOS CALEN. DE AULA'!$C$199:$M$229,10,FALSE)</f>
        <v>Recesso</v>
      </c>
    </row>
    <row r="45" spans="1:33" s="194" customFormat="1" ht="11.25">
      <c r="A45" s="317" t="str">
        <f>A3</f>
        <v>I</v>
      </c>
      <c r="B45" s="318"/>
      <c r="C45" s="193" t="e">
        <f>VLOOKUP($A$48,CALENDÁRIO!$A$3:$AF$23,2,FALSE)</f>
        <v>#N/A</v>
      </c>
      <c r="D45" s="193" t="e">
        <f>VLOOKUP($A$48,CALENDÁRIO!$A$3:$AF$23,3,FALSE)</f>
        <v>#N/A</v>
      </c>
      <c r="E45" s="193" t="e">
        <f>VLOOKUP($A$48,CALENDÁRIO!$A$3:$AF$23,4,FALSE)</f>
        <v>#N/A</v>
      </c>
      <c r="F45" s="193" t="e">
        <f>VLOOKUP($A$48,CALENDÁRIO!$A$3:$AF$23,5,FALSE)</f>
        <v>#N/A</v>
      </c>
      <c r="G45" s="193" t="e">
        <f>VLOOKUP($A$48,CALENDÁRIO!$A$3:$AF$23,6,FALSE)</f>
        <v>#N/A</v>
      </c>
      <c r="H45" s="193" t="e">
        <f>VLOOKUP($A$48,CALENDÁRIO!$A$3:$AF$23,7,FALSE)</f>
        <v>#N/A</v>
      </c>
      <c r="I45" s="193" t="e">
        <f>VLOOKUP($A$48,CALENDÁRIO!$A$3:$AF$23,8,FALSE)</f>
        <v>#N/A</v>
      </c>
      <c r="J45" s="193" t="e">
        <f>VLOOKUP($A$48,CALENDÁRIO!$A$3:$AF$23,9,FALSE)</f>
        <v>#N/A</v>
      </c>
      <c r="K45" s="193" t="e">
        <f>VLOOKUP($A$48,CALENDÁRIO!$A$3:$AF$23,10,FALSE)</f>
        <v>#N/A</v>
      </c>
      <c r="L45" s="193" t="e">
        <f>VLOOKUP($A$48,CALENDÁRIO!$A$3:$AF$23,11,FALSE)</f>
        <v>#N/A</v>
      </c>
      <c r="M45" s="193" t="e">
        <f>VLOOKUP($A$48,CALENDÁRIO!$A$3:$AF$23,12,FALSE)</f>
        <v>#N/A</v>
      </c>
      <c r="N45" s="193" t="e">
        <f>VLOOKUP($A$48,CALENDÁRIO!$A$3:$AF$23,13,FALSE)</f>
        <v>#N/A</v>
      </c>
      <c r="O45" s="193" t="e">
        <f>VLOOKUP($A$48,CALENDÁRIO!$A$3:$AF$23,14,FALSE)</f>
        <v>#N/A</v>
      </c>
      <c r="P45" s="193" t="e">
        <f>VLOOKUP($A$48,CALENDÁRIO!$A$3:$AF$23,15,FALSE)</f>
        <v>#N/A</v>
      </c>
      <c r="Q45" s="193" t="e">
        <f>VLOOKUP($A$48,CALENDÁRIO!$A$3:$AF$23,16,FALSE)</f>
        <v>#N/A</v>
      </c>
      <c r="R45" s="193" t="e">
        <f>VLOOKUP($A$48,CALENDÁRIO!$A$3:$AF$23,17,FALSE)</f>
        <v>#N/A</v>
      </c>
      <c r="S45" s="193" t="e">
        <f>VLOOKUP($A$48,CALENDÁRIO!$A$3:$AF$23,18,FALSE)</f>
        <v>#N/A</v>
      </c>
      <c r="T45" s="193" t="e">
        <f>VLOOKUP($A$48,CALENDÁRIO!$A$3:$AF$23,19,FALSE)</f>
        <v>#N/A</v>
      </c>
      <c r="U45" s="193" t="e">
        <f>VLOOKUP($A$48,CALENDÁRIO!$A$3:$AF$23,20,FALSE)</f>
        <v>#N/A</v>
      </c>
      <c r="V45" s="193" t="e">
        <f>VLOOKUP($A$48,CALENDÁRIO!$A$3:$AF$23,21,FALSE)</f>
        <v>#N/A</v>
      </c>
      <c r="W45" s="193" t="e">
        <f>VLOOKUP($A$48,CALENDÁRIO!$A$3:$AF$23,22,FALSE)</f>
        <v>#N/A</v>
      </c>
      <c r="X45" s="193" t="e">
        <f>VLOOKUP($A$48,CALENDÁRIO!$A$3:$AF$23,23,FALSE)</f>
        <v>#N/A</v>
      </c>
      <c r="Y45" s="193" t="e">
        <f>VLOOKUP($A$48,CALENDÁRIO!$A$3:$AF$23,24,FALSE)</f>
        <v>#N/A</v>
      </c>
      <c r="Z45" s="193" t="e">
        <f>VLOOKUP($A$48,CALENDÁRIO!$A$3:$AF$23,25,FALSE)</f>
        <v>#N/A</v>
      </c>
      <c r="AA45" s="193" t="e">
        <f>VLOOKUP($A$48,CALENDÁRIO!$A$3:$AF$23,26,FALSE)</f>
        <v>#N/A</v>
      </c>
      <c r="AB45" s="193" t="e">
        <f>VLOOKUP($A$48,CALENDÁRIO!$A$3:$AF$23,27,FALSE)</f>
        <v>#N/A</v>
      </c>
      <c r="AC45" s="193" t="e">
        <f>VLOOKUP($A$48,CALENDÁRIO!$A$3:$AF$23,28,FALSE)</f>
        <v>#N/A</v>
      </c>
      <c r="AD45" s="193" t="e">
        <f>VLOOKUP($A$48,CALENDÁRIO!$A$3:$AF$23,29,FALSE)</f>
        <v>#N/A</v>
      </c>
      <c r="AE45" s="193" t="e">
        <f>VLOOKUP($A$48,CALENDÁRIO!$A$3:$AF$23,30,FALSE)</f>
        <v>#N/A</v>
      </c>
      <c r="AF45" s="193" t="e">
        <f>VLOOKUP($A$48,CALENDÁRIO!$A$3:$AF$23,31,FALSE)</f>
        <v>#N/A</v>
      </c>
      <c r="AG45" s="193" t="e">
        <f>VLOOKUP($A$48,CALENDÁRIO!$A$3:$AF$23,32,FALSE)</f>
        <v>#N/A</v>
      </c>
    </row>
    <row r="46" spans="1:33" s="194" customFormat="1" ht="13.15" customHeight="1">
      <c r="A46" s="319" t="s">
        <v>11</v>
      </c>
      <c r="B46" s="195" t="s">
        <v>21</v>
      </c>
      <c r="C46" s="313">
        <v>1</v>
      </c>
      <c r="D46" s="313">
        <v>2</v>
      </c>
      <c r="E46" s="313">
        <v>3</v>
      </c>
      <c r="F46" s="313">
        <v>4</v>
      </c>
      <c r="G46" s="313">
        <v>5</v>
      </c>
      <c r="H46" s="313">
        <v>6</v>
      </c>
      <c r="I46" s="313">
        <v>7</v>
      </c>
      <c r="J46" s="313">
        <v>8</v>
      </c>
      <c r="K46" s="313">
        <v>9</v>
      </c>
      <c r="L46" s="313">
        <v>10</v>
      </c>
      <c r="M46" s="313">
        <v>11</v>
      </c>
      <c r="N46" s="313">
        <v>12</v>
      </c>
      <c r="O46" s="313">
        <v>13</v>
      </c>
      <c r="P46" s="313">
        <v>14</v>
      </c>
      <c r="Q46" s="313">
        <v>15</v>
      </c>
      <c r="R46" s="313">
        <v>16</v>
      </c>
      <c r="S46" s="313">
        <v>17</v>
      </c>
      <c r="T46" s="313">
        <v>18</v>
      </c>
      <c r="U46" s="313">
        <v>19</v>
      </c>
      <c r="V46" s="313">
        <v>20</v>
      </c>
      <c r="W46" s="313">
        <v>21</v>
      </c>
      <c r="X46" s="313">
        <v>22</v>
      </c>
      <c r="Y46" s="313">
        <v>23</v>
      </c>
      <c r="Z46" s="313">
        <v>24</v>
      </c>
      <c r="AA46" s="313">
        <v>25</v>
      </c>
      <c r="AB46" s="313">
        <v>26</v>
      </c>
      <c r="AC46" s="313">
        <v>27</v>
      </c>
      <c r="AD46" s="313">
        <v>28</v>
      </c>
      <c r="AE46" s="313">
        <v>29</v>
      </c>
      <c r="AF46" s="313">
        <v>30</v>
      </c>
      <c r="AG46" s="313">
        <v>31</v>
      </c>
    </row>
    <row r="47" spans="1:33" s="194" customFormat="1" ht="14.25" customHeight="1">
      <c r="A47" s="320"/>
      <c r="B47" s="195" t="s">
        <v>39</v>
      </c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</row>
    <row r="48" spans="1:33" s="194" customFormat="1" ht="11.25">
      <c r="A48" s="315" t="str">
        <f>'DIGITAÇÃO DE DADOS'!M20</f>
        <v>****</v>
      </c>
      <c r="B48" s="196" t="s">
        <v>51</v>
      </c>
      <c r="C48" s="197">
        <f>VLOOKUP(C46,'DIGITAÇÃO DADOS CALEN. DE AULA'!$C$235:$M$265,3,FALSE)</f>
        <v>0</v>
      </c>
      <c r="D48" s="197">
        <f>VLOOKUP(D46,'DIGITAÇÃO DADOS CALEN. DE AULA'!$C$235:$M$265,3,FALSE)</f>
        <v>0</v>
      </c>
      <c r="E48" s="197">
        <f>VLOOKUP(E46,'DIGITAÇÃO DADOS CALEN. DE AULA'!$C$235:$M$265,3,FALSE)</f>
        <v>0</v>
      </c>
      <c r="F48" s="197">
        <f>VLOOKUP(F46,'DIGITAÇÃO DADOS CALEN. DE AULA'!$C$235:$M$265,3,FALSE)</f>
        <v>0</v>
      </c>
      <c r="G48" s="197">
        <f>VLOOKUP(G46,'DIGITAÇÃO DADOS CALEN. DE AULA'!$C$235:$M$265,3,FALSE)</f>
        <v>0</v>
      </c>
      <c r="H48" s="197">
        <f>VLOOKUP(H46,'DIGITAÇÃO DADOS CALEN. DE AULA'!$C$235:$M$265,3,FALSE)</f>
        <v>0</v>
      </c>
      <c r="I48" s="197">
        <f>VLOOKUP(I46,'DIGITAÇÃO DADOS CALEN. DE AULA'!$C$235:$M$265,3,FALSE)</f>
        <v>0</v>
      </c>
      <c r="J48" s="197">
        <f>VLOOKUP(J46,'DIGITAÇÃO DADOS CALEN. DE AULA'!$C$235:$M$265,3,FALSE)</f>
        <v>0</v>
      </c>
      <c r="K48" s="197">
        <f>VLOOKUP(K46,'DIGITAÇÃO DADOS CALEN. DE AULA'!$C$235:$M$265,3,FALSE)</f>
        <v>0</v>
      </c>
      <c r="L48" s="197">
        <f>VLOOKUP(L46,'DIGITAÇÃO DADOS CALEN. DE AULA'!$C$235:$M$265,3,FALSE)</f>
        <v>0</v>
      </c>
      <c r="M48" s="197">
        <f>VLOOKUP(M46,'DIGITAÇÃO DADOS CALEN. DE AULA'!$C$235:$M$265,3,FALSE)</f>
        <v>0</v>
      </c>
      <c r="N48" s="197">
        <f>VLOOKUP(N46,'DIGITAÇÃO DADOS CALEN. DE AULA'!$C$235:$M$265,3,FALSE)</f>
        <v>0</v>
      </c>
      <c r="O48" s="197">
        <f>VLOOKUP(O46,'DIGITAÇÃO DADOS CALEN. DE AULA'!$C$235:$M$265,3,FALSE)</f>
        <v>0</v>
      </c>
      <c r="P48" s="197">
        <f>VLOOKUP(P46,'DIGITAÇÃO DADOS CALEN. DE AULA'!$C$235:$M$265,3,FALSE)</f>
        <v>0</v>
      </c>
      <c r="Q48" s="197">
        <f>VLOOKUP(Q46,'DIGITAÇÃO DADOS CALEN. DE AULA'!$C$235:$M$265,3,FALSE)</f>
        <v>0</v>
      </c>
      <c r="R48" s="197">
        <f>VLOOKUP(R46,'DIGITAÇÃO DADOS CALEN. DE AULA'!$C$235:$M$265,3,FALSE)</f>
        <v>0</v>
      </c>
      <c r="S48" s="197">
        <f>VLOOKUP(S46,'DIGITAÇÃO DADOS CALEN. DE AULA'!$C$235:$M$265,3,FALSE)</f>
        <v>0</v>
      </c>
      <c r="T48" s="197">
        <f>VLOOKUP(T46,'DIGITAÇÃO DADOS CALEN. DE AULA'!$C$235:$M$265,3,FALSE)</f>
        <v>0</v>
      </c>
      <c r="U48" s="197">
        <f>VLOOKUP(U46,'DIGITAÇÃO DADOS CALEN. DE AULA'!$C$235:$M$265,3,FALSE)</f>
        <v>0</v>
      </c>
      <c r="V48" s="197">
        <f>VLOOKUP(V46,'DIGITAÇÃO DADOS CALEN. DE AULA'!$C$235:$M$265,3,FALSE)</f>
        <v>0</v>
      </c>
      <c r="W48" s="197">
        <f>VLOOKUP(W46,'DIGITAÇÃO DADOS CALEN. DE AULA'!$C$235:$M$265,3,FALSE)</f>
        <v>0</v>
      </c>
      <c r="X48" s="197">
        <f>VLOOKUP(X46,'DIGITAÇÃO DADOS CALEN. DE AULA'!$C$235:$M$265,3,FALSE)</f>
        <v>0</v>
      </c>
      <c r="Y48" s="197">
        <f>VLOOKUP(Y46,'DIGITAÇÃO DADOS CALEN. DE AULA'!$C$235:$M$265,3,FALSE)</f>
        <v>0</v>
      </c>
      <c r="Z48" s="197">
        <f>VLOOKUP(Z46,'DIGITAÇÃO DADOS CALEN. DE AULA'!$C$235:$M$265,3,FALSE)</f>
        <v>0</v>
      </c>
      <c r="AA48" s="197">
        <f>VLOOKUP(AA46,'DIGITAÇÃO DADOS CALEN. DE AULA'!$C$235:$M$265,3,FALSE)</f>
        <v>0</v>
      </c>
      <c r="AB48" s="197">
        <f>VLOOKUP(AB46,'DIGITAÇÃO DADOS CALEN. DE AULA'!$C$235:$M$265,3,FALSE)</f>
        <v>0</v>
      </c>
      <c r="AC48" s="197">
        <f>VLOOKUP(AC46,'DIGITAÇÃO DADOS CALEN. DE AULA'!$C$235:$M$265,3,FALSE)</f>
        <v>0</v>
      </c>
      <c r="AD48" s="197">
        <f>VLOOKUP(AD46,'DIGITAÇÃO DADOS CALEN. DE AULA'!$C$235:$M$265,3,FALSE)</f>
        <v>0</v>
      </c>
      <c r="AE48" s="197">
        <f>VLOOKUP(AE46,'DIGITAÇÃO DADOS CALEN. DE AULA'!$C$235:$M$265,3,FALSE)</f>
        <v>0</v>
      </c>
      <c r="AF48" s="197">
        <f>VLOOKUP(AF46,'DIGITAÇÃO DADOS CALEN. DE AULA'!$C$235:$M$265,3,FALSE)</f>
        <v>0</v>
      </c>
      <c r="AG48" s="197">
        <f>VLOOKUP(AG46,'DIGITAÇÃO DADOS CALEN. DE AULA'!$C$235:$M$265,3,FALSE)</f>
        <v>0</v>
      </c>
    </row>
    <row r="49" spans="1:33" s="194" customFormat="1" ht="11.25">
      <c r="A49" s="316"/>
      <c r="B49" s="198" t="s">
        <v>45</v>
      </c>
      <c r="C49" s="197">
        <f>VLOOKUP(C46,'DIGITAÇÃO DADOS CALEN. DE AULA'!$C$235:$M$265,6,FALSE)</f>
        <v>0</v>
      </c>
      <c r="D49" s="197">
        <f>VLOOKUP(D46,'DIGITAÇÃO DADOS CALEN. DE AULA'!$C$235:$M$265,6,FALSE)</f>
        <v>0</v>
      </c>
      <c r="E49" s="197">
        <f>VLOOKUP(E46,'DIGITAÇÃO DADOS CALEN. DE AULA'!$C$235:$M$265,6,FALSE)</f>
        <v>0</v>
      </c>
      <c r="F49" s="197">
        <f>VLOOKUP(F46,'DIGITAÇÃO DADOS CALEN. DE AULA'!$C$235:$M$265,6,FALSE)</f>
        <v>0</v>
      </c>
      <c r="G49" s="197">
        <f>VLOOKUP(G46,'DIGITAÇÃO DADOS CALEN. DE AULA'!$C$235:$M$265,6,FALSE)</f>
        <v>0</v>
      </c>
      <c r="H49" s="197">
        <f>VLOOKUP(H46,'DIGITAÇÃO DADOS CALEN. DE AULA'!$C$235:$M$265,6,FALSE)</f>
        <v>0</v>
      </c>
      <c r="I49" s="197">
        <f>VLOOKUP(I46,'DIGITAÇÃO DADOS CALEN. DE AULA'!$C$235:$M$265,6,FALSE)</f>
        <v>0</v>
      </c>
      <c r="J49" s="197">
        <f>VLOOKUP(J46,'DIGITAÇÃO DADOS CALEN. DE AULA'!$C$235:$M$265,6,FALSE)</f>
        <v>0</v>
      </c>
      <c r="K49" s="197">
        <f>VLOOKUP(K46,'DIGITAÇÃO DADOS CALEN. DE AULA'!$C$235:$M$265,6,FALSE)</f>
        <v>0</v>
      </c>
      <c r="L49" s="197">
        <f>VLOOKUP(L46,'DIGITAÇÃO DADOS CALEN. DE AULA'!$C$235:$M$265,6,FALSE)</f>
        <v>0</v>
      </c>
      <c r="M49" s="197">
        <f>VLOOKUP(M46,'DIGITAÇÃO DADOS CALEN. DE AULA'!$C$235:$M$265,6,FALSE)</f>
        <v>0</v>
      </c>
      <c r="N49" s="197">
        <f>VLOOKUP(N46,'DIGITAÇÃO DADOS CALEN. DE AULA'!$C$235:$M$265,6,FALSE)</f>
        <v>0</v>
      </c>
      <c r="O49" s="197">
        <f>VLOOKUP(O46,'DIGITAÇÃO DADOS CALEN. DE AULA'!$C$235:$M$265,6,FALSE)</f>
        <v>0</v>
      </c>
      <c r="P49" s="197">
        <f>VLOOKUP(P46,'DIGITAÇÃO DADOS CALEN. DE AULA'!$C$235:$M$265,6,FALSE)</f>
        <v>0</v>
      </c>
      <c r="Q49" s="197">
        <f>VLOOKUP(Q46,'DIGITAÇÃO DADOS CALEN. DE AULA'!$C$235:$M$265,6,FALSE)</f>
        <v>0</v>
      </c>
      <c r="R49" s="197">
        <f>VLOOKUP(R46,'DIGITAÇÃO DADOS CALEN. DE AULA'!$C$235:$M$265,6,FALSE)</f>
        <v>0</v>
      </c>
      <c r="S49" s="197">
        <f>VLOOKUP(S46,'DIGITAÇÃO DADOS CALEN. DE AULA'!$C$235:$M$265,6,FALSE)</f>
        <v>0</v>
      </c>
      <c r="T49" s="197">
        <f>VLOOKUP(T46,'DIGITAÇÃO DADOS CALEN. DE AULA'!$C$235:$M$265,6,FALSE)</f>
        <v>0</v>
      </c>
      <c r="U49" s="197">
        <f>VLOOKUP(U46,'DIGITAÇÃO DADOS CALEN. DE AULA'!$C$235:$M$265,6,FALSE)</f>
        <v>0</v>
      </c>
      <c r="V49" s="197">
        <f>VLOOKUP(V46,'DIGITAÇÃO DADOS CALEN. DE AULA'!$C$235:$M$265,6,FALSE)</f>
        <v>0</v>
      </c>
      <c r="W49" s="197">
        <f>VLOOKUP(W46,'DIGITAÇÃO DADOS CALEN. DE AULA'!$C$235:$M$265,6,FALSE)</f>
        <v>0</v>
      </c>
      <c r="X49" s="197">
        <f>VLOOKUP(X46,'DIGITAÇÃO DADOS CALEN. DE AULA'!$C$235:$M$265,6,FALSE)</f>
        <v>0</v>
      </c>
      <c r="Y49" s="197">
        <f>VLOOKUP(Y46,'DIGITAÇÃO DADOS CALEN. DE AULA'!$C$235:$M$265,6,FALSE)</f>
        <v>0</v>
      </c>
      <c r="Z49" s="197">
        <f>VLOOKUP(Z46,'DIGITAÇÃO DADOS CALEN. DE AULA'!$C$235:$M$265,6,FALSE)</f>
        <v>0</v>
      </c>
      <c r="AA49" s="197">
        <f>VLOOKUP(AA46,'DIGITAÇÃO DADOS CALEN. DE AULA'!$C$235:$M$265,6,FALSE)</f>
        <v>0</v>
      </c>
      <c r="AB49" s="197">
        <f>VLOOKUP(AB46,'DIGITAÇÃO DADOS CALEN. DE AULA'!$C$235:$M$265,6,FALSE)</f>
        <v>0</v>
      </c>
      <c r="AC49" s="197">
        <f>VLOOKUP(AC46,'DIGITAÇÃO DADOS CALEN. DE AULA'!$C$235:$M$265,6,FALSE)</f>
        <v>0</v>
      </c>
      <c r="AD49" s="197">
        <f>VLOOKUP(AD46,'DIGITAÇÃO DADOS CALEN. DE AULA'!$C$235:$M$265,6,FALSE)</f>
        <v>0</v>
      </c>
      <c r="AE49" s="197">
        <f>VLOOKUP(AE46,'DIGITAÇÃO DADOS CALEN. DE AULA'!$C$235:$M$265,6,FALSE)</f>
        <v>0</v>
      </c>
      <c r="AF49" s="197">
        <f>VLOOKUP(AF46,'DIGITAÇÃO DADOS CALEN. DE AULA'!$C$235:$M$265,6,FALSE)</f>
        <v>0</v>
      </c>
      <c r="AG49" s="197">
        <f>VLOOKUP(AG46,'DIGITAÇÃO DADOS CALEN. DE AULA'!$C$235:$M$265,6,FALSE)</f>
        <v>0</v>
      </c>
    </row>
    <row r="50" spans="1:33" s="194" customFormat="1" ht="11.25">
      <c r="A50" s="316"/>
      <c r="B50" s="198" t="s">
        <v>38</v>
      </c>
      <c r="C50" s="197">
        <f>VLOOKUP(C46,'DIGITAÇÃO DADOS CALEN. DE AULA'!$C$235:$M$265,8,FALSE)</f>
        <v>0</v>
      </c>
      <c r="D50" s="197">
        <f>VLOOKUP(D46,'DIGITAÇÃO DADOS CALEN. DE AULA'!$C$235:$M$265,8,FALSE)</f>
        <v>0</v>
      </c>
      <c r="E50" s="197">
        <f>VLOOKUP(E46,'DIGITAÇÃO DADOS CALEN. DE AULA'!$C$235:$M$265,8,FALSE)</f>
        <v>0</v>
      </c>
      <c r="F50" s="197">
        <f>VLOOKUP(F46,'DIGITAÇÃO DADOS CALEN. DE AULA'!$C$235:$M$265,8,FALSE)</f>
        <v>0</v>
      </c>
      <c r="G50" s="197">
        <f>VLOOKUP(G46,'DIGITAÇÃO DADOS CALEN. DE AULA'!$C$235:$M$265,8,FALSE)</f>
        <v>0</v>
      </c>
      <c r="H50" s="197">
        <f>VLOOKUP(H46,'DIGITAÇÃO DADOS CALEN. DE AULA'!$C$235:$M$265,8,FALSE)</f>
        <v>0</v>
      </c>
      <c r="I50" s="197">
        <f>VLOOKUP(I46,'DIGITAÇÃO DADOS CALEN. DE AULA'!$C$235:$M$265,8,FALSE)</f>
        <v>0</v>
      </c>
      <c r="J50" s="197">
        <f>VLOOKUP(J46,'DIGITAÇÃO DADOS CALEN. DE AULA'!$C$235:$M$265,8,FALSE)</f>
        <v>0</v>
      </c>
      <c r="K50" s="197">
        <f>VLOOKUP(K46,'DIGITAÇÃO DADOS CALEN. DE AULA'!$C$235:$M$265,8,FALSE)</f>
        <v>0</v>
      </c>
      <c r="L50" s="197">
        <f>VLOOKUP(L46,'DIGITAÇÃO DADOS CALEN. DE AULA'!$C$235:$M$265,8,FALSE)</f>
        <v>0</v>
      </c>
      <c r="M50" s="197">
        <f>VLOOKUP(M46,'DIGITAÇÃO DADOS CALEN. DE AULA'!$C$235:$M$265,8,FALSE)</f>
        <v>0</v>
      </c>
      <c r="N50" s="197">
        <f>VLOOKUP(N46,'DIGITAÇÃO DADOS CALEN. DE AULA'!$C$235:$M$265,8,FALSE)</f>
        <v>0</v>
      </c>
      <c r="O50" s="197">
        <f>VLOOKUP(O46,'DIGITAÇÃO DADOS CALEN. DE AULA'!$C$235:$M$265,8,FALSE)</f>
        <v>0</v>
      </c>
      <c r="P50" s="197">
        <f>VLOOKUP(P46,'DIGITAÇÃO DADOS CALEN. DE AULA'!$C$235:$M$265,8,FALSE)</f>
        <v>0</v>
      </c>
      <c r="Q50" s="197">
        <f>VLOOKUP(Q46,'DIGITAÇÃO DADOS CALEN. DE AULA'!$C$235:$M$265,8,FALSE)</f>
        <v>0</v>
      </c>
      <c r="R50" s="197">
        <f>VLOOKUP(R46,'DIGITAÇÃO DADOS CALEN. DE AULA'!$C$235:$M$265,8,FALSE)</f>
        <v>0</v>
      </c>
      <c r="S50" s="197">
        <f>VLOOKUP(S46,'DIGITAÇÃO DADOS CALEN. DE AULA'!$C$235:$M$265,8,FALSE)</f>
        <v>0</v>
      </c>
      <c r="T50" s="197">
        <f>VLOOKUP(T46,'DIGITAÇÃO DADOS CALEN. DE AULA'!$C$235:$M$265,8,FALSE)</f>
        <v>0</v>
      </c>
      <c r="U50" s="197">
        <f>VLOOKUP(U46,'DIGITAÇÃO DADOS CALEN. DE AULA'!$C$235:$M$265,8,FALSE)</f>
        <v>0</v>
      </c>
      <c r="V50" s="197">
        <f>VLOOKUP(V46,'DIGITAÇÃO DADOS CALEN. DE AULA'!$C$235:$M$265,8,FALSE)</f>
        <v>0</v>
      </c>
      <c r="W50" s="197">
        <f>VLOOKUP(W46,'DIGITAÇÃO DADOS CALEN. DE AULA'!$C$235:$M$265,8,FALSE)</f>
        <v>0</v>
      </c>
      <c r="X50" s="197">
        <f>VLOOKUP(X46,'DIGITAÇÃO DADOS CALEN. DE AULA'!$C$235:$M$265,8,FALSE)</f>
        <v>0</v>
      </c>
      <c r="Y50" s="197">
        <f>VLOOKUP(Y46,'DIGITAÇÃO DADOS CALEN. DE AULA'!$C$235:$M$265,8,FALSE)</f>
        <v>0</v>
      </c>
      <c r="Z50" s="197">
        <f>VLOOKUP(Z46,'DIGITAÇÃO DADOS CALEN. DE AULA'!$C$235:$M$265,8,FALSE)</f>
        <v>0</v>
      </c>
      <c r="AA50" s="197">
        <f>VLOOKUP(AA46,'DIGITAÇÃO DADOS CALEN. DE AULA'!$C$235:$M$265,8,FALSE)</f>
        <v>0</v>
      </c>
      <c r="AB50" s="197">
        <f>VLOOKUP(AB46,'DIGITAÇÃO DADOS CALEN. DE AULA'!$C$235:$M$265,8,FALSE)</f>
        <v>0</v>
      </c>
      <c r="AC50" s="197">
        <f>VLOOKUP(AC46,'DIGITAÇÃO DADOS CALEN. DE AULA'!$C$235:$M$265,8,FALSE)</f>
        <v>0</v>
      </c>
      <c r="AD50" s="197">
        <f>VLOOKUP(AD46,'DIGITAÇÃO DADOS CALEN. DE AULA'!$C$235:$M$265,8,FALSE)</f>
        <v>0</v>
      </c>
      <c r="AE50" s="197">
        <f>VLOOKUP(AE46,'DIGITAÇÃO DADOS CALEN. DE AULA'!$C$235:$M$265,8,FALSE)</f>
        <v>0</v>
      </c>
      <c r="AF50" s="197">
        <f>VLOOKUP(AF46,'DIGITAÇÃO DADOS CALEN. DE AULA'!$C$235:$M$265,8,FALSE)</f>
        <v>0</v>
      </c>
      <c r="AG50" s="197">
        <f>VLOOKUP(AG46,'DIGITAÇÃO DADOS CALEN. DE AULA'!$C$235:$M$265,8,FALSE)</f>
        <v>0</v>
      </c>
    </row>
    <row r="51" spans="1:33" s="194" customFormat="1" ht="11.25">
      <c r="A51" s="316"/>
      <c r="B51" s="199" t="s">
        <v>32</v>
      </c>
      <c r="C51" s="197">
        <f>VLOOKUP(C46,'DIGITAÇÃO DADOS CALEN. DE AULA'!$C$235:$M$265,10,FALSE)</f>
        <v>0</v>
      </c>
      <c r="D51" s="197">
        <f>VLOOKUP(D46,'DIGITAÇÃO DADOS CALEN. DE AULA'!$C$235:$M$265,10,FALSE)</f>
        <v>0</v>
      </c>
      <c r="E51" s="197">
        <f>VLOOKUP(E46,'DIGITAÇÃO DADOS CALEN. DE AULA'!$C$235:$M$265,10,FALSE)</f>
        <v>0</v>
      </c>
      <c r="F51" s="197">
        <f>VLOOKUP(F46,'DIGITAÇÃO DADOS CALEN. DE AULA'!$C$235:$M$265,10,FALSE)</f>
        <v>0</v>
      </c>
      <c r="G51" s="197">
        <f>VLOOKUP(G46,'DIGITAÇÃO DADOS CALEN. DE AULA'!$C$235:$M$265,10,FALSE)</f>
        <v>0</v>
      </c>
      <c r="H51" s="197">
        <f>VLOOKUP(H46,'DIGITAÇÃO DADOS CALEN. DE AULA'!$C$235:$M$265,10,FALSE)</f>
        <v>0</v>
      </c>
      <c r="I51" s="197">
        <f>VLOOKUP(I46,'DIGITAÇÃO DADOS CALEN. DE AULA'!$C$235:$M$265,10,FALSE)</f>
        <v>0</v>
      </c>
      <c r="J51" s="197">
        <f>VLOOKUP(J46,'DIGITAÇÃO DADOS CALEN. DE AULA'!$C$235:$M$265,10,FALSE)</f>
        <v>0</v>
      </c>
      <c r="K51" s="197">
        <f>VLOOKUP(K46,'DIGITAÇÃO DADOS CALEN. DE AULA'!$C$235:$M$265,10,FALSE)</f>
        <v>0</v>
      </c>
      <c r="L51" s="197">
        <f>VLOOKUP(L46,'DIGITAÇÃO DADOS CALEN. DE AULA'!$C$235:$M$265,10,FALSE)</f>
        <v>0</v>
      </c>
      <c r="M51" s="197">
        <f>VLOOKUP(M46,'DIGITAÇÃO DADOS CALEN. DE AULA'!$C$235:$M$265,10,FALSE)</f>
        <v>0</v>
      </c>
      <c r="N51" s="197">
        <f>VLOOKUP(N46,'DIGITAÇÃO DADOS CALEN. DE AULA'!$C$235:$M$265,10,FALSE)</f>
        <v>0</v>
      </c>
      <c r="O51" s="197">
        <f>VLOOKUP(O46,'DIGITAÇÃO DADOS CALEN. DE AULA'!$C$235:$M$265,10,FALSE)</f>
        <v>0</v>
      </c>
      <c r="P51" s="197">
        <f>VLOOKUP(P46,'DIGITAÇÃO DADOS CALEN. DE AULA'!$C$235:$M$265,10,FALSE)</f>
        <v>0</v>
      </c>
      <c r="Q51" s="197">
        <f>VLOOKUP(Q46,'DIGITAÇÃO DADOS CALEN. DE AULA'!$C$235:$M$265,10,FALSE)</f>
        <v>0</v>
      </c>
      <c r="R51" s="197">
        <f>VLOOKUP(R46,'DIGITAÇÃO DADOS CALEN. DE AULA'!$C$235:$M$265,10,FALSE)</f>
        <v>0</v>
      </c>
      <c r="S51" s="197">
        <f>VLOOKUP(S46,'DIGITAÇÃO DADOS CALEN. DE AULA'!$C$235:$M$265,10,FALSE)</f>
        <v>0</v>
      </c>
      <c r="T51" s="197">
        <f>VLOOKUP(T46,'DIGITAÇÃO DADOS CALEN. DE AULA'!$C$235:$M$265,10,FALSE)</f>
        <v>0</v>
      </c>
      <c r="U51" s="197">
        <f>VLOOKUP(U46,'DIGITAÇÃO DADOS CALEN. DE AULA'!$C$235:$M$265,10,FALSE)</f>
        <v>0</v>
      </c>
      <c r="V51" s="197">
        <f>VLOOKUP(V46,'DIGITAÇÃO DADOS CALEN. DE AULA'!$C$235:$M$265,10,FALSE)</f>
        <v>0</v>
      </c>
      <c r="W51" s="197">
        <f>VLOOKUP(W46,'DIGITAÇÃO DADOS CALEN. DE AULA'!$C$235:$M$265,10,FALSE)</f>
        <v>0</v>
      </c>
      <c r="X51" s="197">
        <f>VLOOKUP(X46,'DIGITAÇÃO DADOS CALEN. DE AULA'!$C$235:$M$265,10,FALSE)</f>
        <v>0</v>
      </c>
      <c r="Y51" s="197">
        <f>VLOOKUP(Y46,'DIGITAÇÃO DADOS CALEN. DE AULA'!$C$235:$M$265,10,FALSE)</f>
        <v>0</v>
      </c>
      <c r="Z51" s="197">
        <f>VLOOKUP(Z46,'DIGITAÇÃO DADOS CALEN. DE AULA'!$C$235:$M$265,10,FALSE)</f>
        <v>0</v>
      </c>
      <c r="AA51" s="197">
        <f>VLOOKUP(AA46,'DIGITAÇÃO DADOS CALEN. DE AULA'!$C$235:$M$265,10,FALSE)</f>
        <v>0</v>
      </c>
      <c r="AB51" s="197">
        <f>VLOOKUP(AB46,'DIGITAÇÃO DADOS CALEN. DE AULA'!$C$235:$M$265,10,FALSE)</f>
        <v>0</v>
      </c>
      <c r="AC51" s="197">
        <f>VLOOKUP(AC46,'DIGITAÇÃO DADOS CALEN. DE AULA'!$C$235:$M$265,10,FALSE)</f>
        <v>0</v>
      </c>
      <c r="AD51" s="197">
        <f>VLOOKUP(AD46,'DIGITAÇÃO DADOS CALEN. DE AULA'!$C$235:$M$265,10,FALSE)</f>
        <v>0</v>
      </c>
      <c r="AE51" s="197">
        <f>VLOOKUP(AE46,'DIGITAÇÃO DADOS CALEN. DE AULA'!$C$235:$M$265,10,FALSE)</f>
        <v>0</v>
      </c>
      <c r="AF51" s="197">
        <f>VLOOKUP(AF46,'DIGITAÇÃO DADOS CALEN. DE AULA'!$C$235:$M$265,10,FALSE)</f>
        <v>0</v>
      </c>
      <c r="AG51" s="197">
        <f>VLOOKUP(AG46,'DIGITAÇÃO DADOS CALEN. DE AULA'!$C$235:$M$265,10,FALSE)</f>
        <v>0</v>
      </c>
    </row>
    <row r="52" spans="1:33" s="194" customFormat="1" ht="11.25">
      <c r="A52" s="317" t="str">
        <f>A3</f>
        <v>I</v>
      </c>
      <c r="B52" s="318"/>
      <c r="C52" s="193" t="e">
        <f>VLOOKUP($A$55,CALENDÁRIO!$A$3:$AF$23,2,FALSE)</f>
        <v>#N/A</v>
      </c>
      <c r="D52" s="193" t="e">
        <f>VLOOKUP($A$55,CALENDÁRIO!$A$3:$AF$23,3,FALSE)</f>
        <v>#N/A</v>
      </c>
      <c r="E52" s="193" t="e">
        <f>VLOOKUP($A$55,CALENDÁRIO!$A$3:$AF$23,4,FALSE)</f>
        <v>#N/A</v>
      </c>
      <c r="F52" s="193" t="e">
        <f>VLOOKUP($A$55,CALENDÁRIO!$A$3:$AF$23,5,FALSE)</f>
        <v>#N/A</v>
      </c>
      <c r="G52" s="193" t="e">
        <f>VLOOKUP($A$55,CALENDÁRIO!$A$3:$AF$23,6,FALSE)</f>
        <v>#N/A</v>
      </c>
      <c r="H52" s="193" t="e">
        <f>VLOOKUP($A$55,CALENDÁRIO!$A$3:$AF$23,7,FALSE)</f>
        <v>#N/A</v>
      </c>
      <c r="I52" s="193" t="e">
        <f>VLOOKUP($A$55,CALENDÁRIO!$A$3:$AF$23,8,FALSE)</f>
        <v>#N/A</v>
      </c>
      <c r="J52" s="193" t="e">
        <f>VLOOKUP($A$55,CALENDÁRIO!$A$3:$AF$23,9,FALSE)</f>
        <v>#N/A</v>
      </c>
      <c r="K52" s="193" t="e">
        <f>VLOOKUP($A$55,CALENDÁRIO!$A$3:$AF$23,10,FALSE)</f>
        <v>#N/A</v>
      </c>
      <c r="L52" s="193" t="e">
        <f>VLOOKUP($A$55,CALENDÁRIO!$A$3:$AF$23,11,FALSE)</f>
        <v>#N/A</v>
      </c>
      <c r="M52" s="193" t="e">
        <f>VLOOKUP($A$55,CALENDÁRIO!$A$3:$AF$23,12,FALSE)</f>
        <v>#N/A</v>
      </c>
      <c r="N52" s="193" t="e">
        <f>VLOOKUP($A$55,CALENDÁRIO!$A$3:$AF$23,13,FALSE)</f>
        <v>#N/A</v>
      </c>
      <c r="O52" s="193" t="e">
        <f>VLOOKUP($A$55,CALENDÁRIO!$A$3:$AF$23,14,FALSE)</f>
        <v>#N/A</v>
      </c>
      <c r="P52" s="193" t="e">
        <f>VLOOKUP($A$55,CALENDÁRIO!$A$3:$AF$23,15,FALSE)</f>
        <v>#N/A</v>
      </c>
      <c r="Q52" s="193" t="e">
        <f>VLOOKUP($A$55,CALENDÁRIO!$A$3:$AF$23,16,FALSE)</f>
        <v>#N/A</v>
      </c>
      <c r="R52" s="193" t="e">
        <f>VLOOKUP($A$55,CALENDÁRIO!$A$3:$AF$23,17,FALSE)</f>
        <v>#N/A</v>
      </c>
      <c r="S52" s="193" t="e">
        <f>VLOOKUP($A$55,CALENDÁRIO!$A$3:$AF$23,18,FALSE)</f>
        <v>#N/A</v>
      </c>
      <c r="T52" s="193" t="e">
        <f>VLOOKUP($A$55,CALENDÁRIO!$A$3:$AF$23,19,FALSE)</f>
        <v>#N/A</v>
      </c>
      <c r="U52" s="193" t="e">
        <f>VLOOKUP($A$55,CALENDÁRIO!$A$3:$AF$23,20,FALSE)</f>
        <v>#N/A</v>
      </c>
      <c r="V52" s="193" t="e">
        <f>VLOOKUP($A$55,CALENDÁRIO!$A$3:$AF$23,21,FALSE)</f>
        <v>#N/A</v>
      </c>
      <c r="W52" s="193" t="e">
        <f>VLOOKUP($A$55,CALENDÁRIO!$A$3:$AF$23,22,FALSE)</f>
        <v>#N/A</v>
      </c>
      <c r="X52" s="193" t="e">
        <f>VLOOKUP($A$55,CALENDÁRIO!$A$3:$AF$23,23,FALSE)</f>
        <v>#N/A</v>
      </c>
      <c r="Y52" s="193" t="e">
        <f>VLOOKUP($A$55,CALENDÁRIO!$A$3:$AF$23,24,FALSE)</f>
        <v>#N/A</v>
      </c>
      <c r="Z52" s="193" t="e">
        <f>VLOOKUP($A$55,CALENDÁRIO!$A$3:$AF$23,25,FALSE)</f>
        <v>#N/A</v>
      </c>
      <c r="AA52" s="193" t="e">
        <f>VLOOKUP($A$55,CALENDÁRIO!$A$3:$AF$23,26,FALSE)</f>
        <v>#N/A</v>
      </c>
      <c r="AB52" s="193" t="e">
        <f>VLOOKUP($A$55,CALENDÁRIO!$A$3:$AF$23,27,FALSE)</f>
        <v>#N/A</v>
      </c>
      <c r="AC52" s="193" t="e">
        <f>VLOOKUP($A$55,CALENDÁRIO!$A$3:$AF$23,28,FALSE)</f>
        <v>#N/A</v>
      </c>
      <c r="AD52" s="193" t="e">
        <f>VLOOKUP($A$55,CALENDÁRIO!$A$3:$AF$23,29,FALSE)</f>
        <v>#N/A</v>
      </c>
      <c r="AE52" s="193" t="e">
        <f>VLOOKUP($A$55,CALENDÁRIO!$A$3:$AF$23,30,FALSE)</f>
        <v>#N/A</v>
      </c>
      <c r="AF52" s="193" t="e">
        <f>VLOOKUP($A$55,CALENDÁRIO!$A$3:$AF$23,31,FALSE)</f>
        <v>#N/A</v>
      </c>
      <c r="AG52" s="193" t="e">
        <f>VLOOKUP($A$55,CALENDÁRIO!$A$3:$AF$23,32,FALSE)</f>
        <v>#N/A</v>
      </c>
    </row>
    <row r="53" spans="1:33" s="194" customFormat="1" ht="13.15" customHeight="1">
      <c r="A53" s="319" t="s">
        <v>11</v>
      </c>
      <c r="B53" s="195" t="s">
        <v>21</v>
      </c>
      <c r="C53" s="313">
        <v>1</v>
      </c>
      <c r="D53" s="313">
        <v>2</v>
      </c>
      <c r="E53" s="313">
        <v>3</v>
      </c>
      <c r="F53" s="313">
        <v>4</v>
      </c>
      <c r="G53" s="313">
        <v>5</v>
      </c>
      <c r="H53" s="313">
        <v>6</v>
      </c>
      <c r="I53" s="313">
        <v>7</v>
      </c>
      <c r="J53" s="313">
        <v>8</v>
      </c>
      <c r="K53" s="313">
        <v>9</v>
      </c>
      <c r="L53" s="313">
        <v>10</v>
      </c>
      <c r="M53" s="313">
        <v>11</v>
      </c>
      <c r="N53" s="313">
        <v>12</v>
      </c>
      <c r="O53" s="313">
        <v>13</v>
      </c>
      <c r="P53" s="313">
        <v>14</v>
      </c>
      <c r="Q53" s="313">
        <v>15</v>
      </c>
      <c r="R53" s="313">
        <v>16</v>
      </c>
      <c r="S53" s="313">
        <v>17</v>
      </c>
      <c r="T53" s="313">
        <v>18</v>
      </c>
      <c r="U53" s="313">
        <v>19</v>
      </c>
      <c r="V53" s="313">
        <v>20</v>
      </c>
      <c r="W53" s="313">
        <v>21</v>
      </c>
      <c r="X53" s="313">
        <v>22</v>
      </c>
      <c r="Y53" s="313">
        <v>23</v>
      </c>
      <c r="Z53" s="313">
        <v>24</v>
      </c>
      <c r="AA53" s="313">
        <v>25</v>
      </c>
      <c r="AB53" s="313">
        <v>26</v>
      </c>
      <c r="AC53" s="313">
        <v>27</v>
      </c>
      <c r="AD53" s="313">
        <v>28</v>
      </c>
      <c r="AE53" s="313">
        <v>29</v>
      </c>
      <c r="AF53" s="313">
        <v>30</v>
      </c>
      <c r="AG53" s="313">
        <v>31</v>
      </c>
    </row>
    <row r="54" spans="1:33" s="194" customFormat="1" ht="14.25" customHeight="1">
      <c r="A54" s="320"/>
      <c r="B54" s="195" t="s">
        <v>39</v>
      </c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</row>
    <row r="55" spans="1:33" s="194" customFormat="1" ht="11.25">
      <c r="A55" s="378" t="str">
        <f>'DIGITAÇÃO DE DADOS'!M21</f>
        <v>****</v>
      </c>
      <c r="B55" s="193" t="s">
        <v>51</v>
      </c>
      <c r="C55" s="197">
        <f>VLOOKUP(C53,'DIGITAÇÃO DADOS CALEN. DE AULA'!$C$271:$M$301,3,FALSE)</f>
        <v>0</v>
      </c>
      <c r="D55" s="197">
        <f>VLOOKUP(D53,'DIGITAÇÃO DADOS CALEN. DE AULA'!$C$271:$M$301,3,FALSE)</f>
        <v>0</v>
      </c>
      <c r="E55" s="197">
        <f>VLOOKUP(E53,'DIGITAÇÃO DADOS CALEN. DE AULA'!$C$271:$M$301,3,FALSE)</f>
        <v>0</v>
      </c>
      <c r="F55" s="197">
        <f>VLOOKUP(F53,'DIGITAÇÃO DADOS CALEN. DE AULA'!$C$271:$M$301,3,FALSE)</f>
        <v>0</v>
      </c>
      <c r="G55" s="197">
        <f>VLOOKUP(G53,'DIGITAÇÃO DADOS CALEN. DE AULA'!$C$271:$M$301,3,FALSE)</f>
        <v>0</v>
      </c>
      <c r="H55" s="197">
        <f>VLOOKUP(H53,'DIGITAÇÃO DADOS CALEN. DE AULA'!$C$271:$M$301,3,FALSE)</f>
        <v>0</v>
      </c>
      <c r="I55" s="197">
        <f>VLOOKUP(I53,'DIGITAÇÃO DADOS CALEN. DE AULA'!$C$271:$M$301,3,FALSE)</f>
        <v>0</v>
      </c>
      <c r="J55" s="197">
        <f>VLOOKUP(J53,'DIGITAÇÃO DADOS CALEN. DE AULA'!$C$271:$M$301,3,FALSE)</f>
        <v>0</v>
      </c>
      <c r="K55" s="197">
        <f>VLOOKUP(K53,'DIGITAÇÃO DADOS CALEN. DE AULA'!$C$271:$M$301,3,FALSE)</f>
        <v>0</v>
      </c>
      <c r="L55" s="197">
        <f>VLOOKUP(L53,'DIGITAÇÃO DADOS CALEN. DE AULA'!$C$271:$M$301,3,FALSE)</f>
        <v>0</v>
      </c>
      <c r="M55" s="197">
        <f>VLOOKUP(M53,'DIGITAÇÃO DADOS CALEN. DE AULA'!$C$271:$M$301,3,FALSE)</f>
        <v>0</v>
      </c>
      <c r="N55" s="197">
        <f>VLOOKUP(N53,'DIGITAÇÃO DADOS CALEN. DE AULA'!$C$271:$M$301,3,FALSE)</f>
        <v>0</v>
      </c>
      <c r="O55" s="197">
        <f>VLOOKUP(O53,'DIGITAÇÃO DADOS CALEN. DE AULA'!$C$271:$M$301,3,FALSE)</f>
        <v>0</v>
      </c>
      <c r="P55" s="197">
        <f>VLOOKUP(P53,'DIGITAÇÃO DADOS CALEN. DE AULA'!$C$271:$M$301,3,FALSE)</f>
        <v>0</v>
      </c>
      <c r="Q55" s="197">
        <f>VLOOKUP(Q53,'DIGITAÇÃO DADOS CALEN. DE AULA'!$C$271:$M$301,3,FALSE)</f>
        <v>0</v>
      </c>
      <c r="R55" s="197">
        <f>VLOOKUP(R53,'DIGITAÇÃO DADOS CALEN. DE AULA'!$C$271:$M$301,3,FALSE)</f>
        <v>0</v>
      </c>
      <c r="S55" s="197">
        <f>VLOOKUP(S53,'DIGITAÇÃO DADOS CALEN. DE AULA'!$C$271:$M$301,3,FALSE)</f>
        <v>0</v>
      </c>
      <c r="T55" s="197">
        <f>VLOOKUP(T53,'DIGITAÇÃO DADOS CALEN. DE AULA'!$C$271:$M$301,3,FALSE)</f>
        <v>0</v>
      </c>
      <c r="U55" s="197">
        <f>VLOOKUP(U53,'DIGITAÇÃO DADOS CALEN. DE AULA'!$C$271:$M$301,3,FALSE)</f>
        <v>0</v>
      </c>
      <c r="V55" s="197">
        <f>VLOOKUP(V53,'DIGITAÇÃO DADOS CALEN. DE AULA'!$C$271:$M$301,3,FALSE)</f>
        <v>0</v>
      </c>
      <c r="W55" s="197">
        <f>VLOOKUP(W53,'DIGITAÇÃO DADOS CALEN. DE AULA'!$C$271:$M$301,3,FALSE)</f>
        <v>0</v>
      </c>
      <c r="X55" s="197">
        <f>VLOOKUP(X53,'DIGITAÇÃO DADOS CALEN. DE AULA'!$C$271:$M$301,3,FALSE)</f>
        <v>0</v>
      </c>
      <c r="Y55" s="197">
        <f>VLOOKUP(Y53,'DIGITAÇÃO DADOS CALEN. DE AULA'!$C$271:$M$301,3,FALSE)</f>
        <v>0</v>
      </c>
      <c r="Z55" s="197">
        <f>VLOOKUP(Z53,'DIGITAÇÃO DADOS CALEN. DE AULA'!$C$271:$M$301,3,FALSE)</f>
        <v>0</v>
      </c>
      <c r="AA55" s="197">
        <f>VLOOKUP(AA53,'DIGITAÇÃO DADOS CALEN. DE AULA'!$C$271:$M$301,3,FALSE)</f>
        <v>0</v>
      </c>
      <c r="AB55" s="197">
        <f>VLOOKUP(AB53,'DIGITAÇÃO DADOS CALEN. DE AULA'!$C$271:$M$301,3,FALSE)</f>
        <v>0</v>
      </c>
      <c r="AC55" s="197">
        <f>VLOOKUP(AC53,'DIGITAÇÃO DADOS CALEN. DE AULA'!$C$271:$M$301,3,FALSE)</f>
        <v>0</v>
      </c>
      <c r="AD55" s="197">
        <f>VLOOKUP(AD53,'DIGITAÇÃO DADOS CALEN. DE AULA'!$C$271:$M$301,3,FALSE)</f>
        <v>0</v>
      </c>
      <c r="AE55" s="197">
        <f>VLOOKUP(AE53,'DIGITAÇÃO DADOS CALEN. DE AULA'!$C$271:$M$301,3,FALSE)</f>
        <v>0</v>
      </c>
      <c r="AF55" s="197">
        <f>VLOOKUP(AF53,'DIGITAÇÃO DADOS CALEN. DE AULA'!$C$271:$M$301,3,FALSE)</f>
        <v>0</v>
      </c>
      <c r="AG55" s="197">
        <f>VLOOKUP(AG53,'DIGITAÇÃO DADOS CALEN. DE AULA'!$C$271:$M$301,3,FALSE)</f>
        <v>0</v>
      </c>
    </row>
    <row r="56" spans="1:33" s="194" customFormat="1" ht="11.25">
      <c r="A56" s="316"/>
      <c r="B56" s="193" t="s">
        <v>45</v>
      </c>
      <c r="C56" s="197">
        <f>VLOOKUP(C53,'DIGITAÇÃO DADOS CALEN. DE AULA'!$C$271:$M$301,6,FALSE)</f>
        <v>0</v>
      </c>
      <c r="D56" s="197">
        <f>VLOOKUP(D53,'DIGITAÇÃO DADOS CALEN. DE AULA'!$C$271:$M$301,6,FALSE)</f>
        <v>0</v>
      </c>
      <c r="E56" s="197">
        <f>VLOOKUP(E53,'DIGITAÇÃO DADOS CALEN. DE AULA'!$C$271:$M$301,6,FALSE)</f>
        <v>0</v>
      </c>
      <c r="F56" s="197">
        <f>VLOOKUP(F53,'DIGITAÇÃO DADOS CALEN. DE AULA'!$C$271:$M$301,6,FALSE)</f>
        <v>0</v>
      </c>
      <c r="G56" s="197">
        <f>VLOOKUP(G53,'DIGITAÇÃO DADOS CALEN. DE AULA'!$C$271:$M$301,6,FALSE)</f>
        <v>0</v>
      </c>
      <c r="H56" s="197">
        <f>VLOOKUP(H53,'DIGITAÇÃO DADOS CALEN. DE AULA'!$C$271:$M$301,6,FALSE)</f>
        <v>0</v>
      </c>
      <c r="I56" s="197">
        <f>VLOOKUP(I53,'DIGITAÇÃO DADOS CALEN. DE AULA'!$C$271:$M$301,6,FALSE)</f>
        <v>0</v>
      </c>
      <c r="J56" s="197">
        <f>VLOOKUP(J53,'DIGITAÇÃO DADOS CALEN. DE AULA'!$C$271:$M$301,6,FALSE)</f>
        <v>0</v>
      </c>
      <c r="K56" s="197">
        <f>VLOOKUP(K53,'DIGITAÇÃO DADOS CALEN. DE AULA'!$C$271:$M$301,6,FALSE)</f>
        <v>0</v>
      </c>
      <c r="L56" s="197">
        <f>VLOOKUP(L53,'DIGITAÇÃO DADOS CALEN. DE AULA'!$C$271:$M$301,6,FALSE)</f>
        <v>0</v>
      </c>
      <c r="M56" s="197">
        <f>VLOOKUP(M53,'DIGITAÇÃO DADOS CALEN. DE AULA'!$C$271:$M$301,6,FALSE)</f>
        <v>0</v>
      </c>
      <c r="N56" s="197">
        <f>VLOOKUP(N53,'DIGITAÇÃO DADOS CALEN. DE AULA'!$C$271:$M$301,6,FALSE)</f>
        <v>0</v>
      </c>
      <c r="O56" s="197">
        <f>VLOOKUP(O53,'DIGITAÇÃO DADOS CALEN. DE AULA'!$C$271:$M$301,6,FALSE)</f>
        <v>0</v>
      </c>
      <c r="P56" s="197">
        <f>VLOOKUP(P53,'DIGITAÇÃO DADOS CALEN. DE AULA'!$C$271:$M$301,6,FALSE)</f>
        <v>0</v>
      </c>
      <c r="Q56" s="197">
        <f>VLOOKUP(Q53,'DIGITAÇÃO DADOS CALEN. DE AULA'!$C$271:$M$301,6,FALSE)</f>
        <v>0</v>
      </c>
      <c r="R56" s="197">
        <f>VLOOKUP(R53,'DIGITAÇÃO DADOS CALEN. DE AULA'!$C$271:$M$301,6,FALSE)</f>
        <v>0</v>
      </c>
      <c r="S56" s="197">
        <f>VLOOKUP(S53,'DIGITAÇÃO DADOS CALEN. DE AULA'!$C$271:$M$301,6,FALSE)</f>
        <v>0</v>
      </c>
      <c r="T56" s="197">
        <f>VLOOKUP(T53,'DIGITAÇÃO DADOS CALEN. DE AULA'!$C$271:$M$301,6,FALSE)</f>
        <v>0</v>
      </c>
      <c r="U56" s="197">
        <f>VLOOKUP(U53,'DIGITAÇÃO DADOS CALEN. DE AULA'!$C$271:$M$301,6,FALSE)</f>
        <v>0</v>
      </c>
      <c r="V56" s="197">
        <f>VLOOKUP(V53,'DIGITAÇÃO DADOS CALEN. DE AULA'!$C$271:$M$301,6,FALSE)</f>
        <v>0</v>
      </c>
      <c r="W56" s="197">
        <f>VLOOKUP(W53,'DIGITAÇÃO DADOS CALEN. DE AULA'!$C$271:$M$301,6,FALSE)</f>
        <v>0</v>
      </c>
      <c r="X56" s="197">
        <f>VLOOKUP(X53,'DIGITAÇÃO DADOS CALEN. DE AULA'!$C$271:$M$301,6,FALSE)</f>
        <v>0</v>
      </c>
      <c r="Y56" s="197">
        <f>VLOOKUP(Y53,'DIGITAÇÃO DADOS CALEN. DE AULA'!$C$271:$M$301,6,FALSE)</f>
        <v>0</v>
      </c>
      <c r="Z56" s="197">
        <f>VLOOKUP(Z53,'DIGITAÇÃO DADOS CALEN. DE AULA'!$C$271:$M$301,6,FALSE)</f>
        <v>0</v>
      </c>
      <c r="AA56" s="197">
        <f>VLOOKUP(AA53,'DIGITAÇÃO DADOS CALEN. DE AULA'!$C$271:$M$301,6,FALSE)</f>
        <v>0</v>
      </c>
      <c r="AB56" s="197">
        <f>VLOOKUP(AB53,'DIGITAÇÃO DADOS CALEN. DE AULA'!$C$271:$M$301,6,FALSE)</f>
        <v>0</v>
      </c>
      <c r="AC56" s="197">
        <f>VLOOKUP(AC53,'DIGITAÇÃO DADOS CALEN. DE AULA'!$C$271:$M$301,6,FALSE)</f>
        <v>0</v>
      </c>
      <c r="AD56" s="197">
        <f>VLOOKUP(AD53,'DIGITAÇÃO DADOS CALEN. DE AULA'!$C$271:$M$301,6,FALSE)</f>
        <v>0</v>
      </c>
      <c r="AE56" s="197">
        <f>VLOOKUP(AE53,'DIGITAÇÃO DADOS CALEN. DE AULA'!$C$271:$M$301,6,FALSE)</f>
        <v>0</v>
      </c>
      <c r="AF56" s="197">
        <f>VLOOKUP(AF53,'DIGITAÇÃO DADOS CALEN. DE AULA'!$C$271:$M$301,6,FALSE)</f>
        <v>0</v>
      </c>
      <c r="AG56" s="197">
        <f>VLOOKUP(AG53,'DIGITAÇÃO DADOS CALEN. DE AULA'!$C$271:$M$301,6,FALSE)</f>
        <v>0</v>
      </c>
    </row>
    <row r="57" spans="1:33" s="194" customFormat="1" ht="11.25">
      <c r="A57" s="316"/>
      <c r="B57" s="193" t="s">
        <v>38</v>
      </c>
      <c r="C57" s="197">
        <f>VLOOKUP(C53,'DIGITAÇÃO DADOS CALEN. DE AULA'!$C$271:$M$301,6,FALSE)</f>
        <v>0</v>
      </c>
      <c r="D57" s="197">
        <f>VLOOKUP(D53,'DIGITAÇÃO DADOS CALEN. DE AULA'!$C$271:$M$301,6,FALSE)</f>
        <v>0</v>
      </c>
      <c r="E57" s="197">
        <f>VLOOKUP(E53,'DIGITAÇÃO DADOS CALEN. DE AULA'!$C$271:$M$301,6,FALSE)</f>
        <v>0</v>
      </c>
      <c r="F57" s="197">
        <f>VLOOKUP(F53,'DIGITAÇÃO DADOS CALEN. DE AULA'!$C$271:$M$301,6,FALSE)</f>
        <v>0</v>
      </c>
      <c r="G57" s="197">
        <f>VLOOKUP(G53,'DIGITAÇÃO DADOS CALEN. DE AULA'!$C$271:$M$301,6,FALSE)</f>
        <v>0</v>
      </c>
      <c r="H57" s="197">
        <f>VLOOKUP(H53,'DIGITAÇÃO DADOS CALEN. DE AULA'!$C$271:$M$301,6,FALSE)</f>
        <v>0</v>
      </c>
      <c r="I57" s="197">
        <f>VLOOKUP(I53,'DIGITAÇÃO DADOS CALEN. DE AULA'!$C$271:$M$301,6,FALSE)</f>
        <v>0</v>
      </c>
      <c r="J57" s="197">
        <f>VLOOKUP(J53,'DIGITAÇÃO DADOS CALEN. DE AULA'!$C$271:$M$301,6,FALSE)</f>
        <v>0</v>
      </c>
      <c r="K57" s="197">
        <f>VLOOKUP(K53,'DIGITAÇÃO DADOS CALEN. DE AULA'!$C$271:$M$301,6,FALSE)</f>
        <v>0</v>
      </c>
      <c r="L57" s="197">
        <f>VLOOKUP(L53,'DIGITAÇÃO DADOS CALEN. DE AULA'!$C$271:$M$301,6,FALSE)</f>
        <v>0</v>
      </c>
      <c r="M57" s="197">
        <f>VLOOKUP(M53,'DIGITAÇÃO DADOS CALEN. DE AULA'!$C$271:$M$301,6,FALSE)</f>
        <v>0</v>
      </c>
      <c r="N57" s="197">
        <f>VLOOKUP(N53,'DIGITAÇÃO DADOS CALEN. DE AULA'!$C$271:$M$301,6,FALSE)</f>
        <v>0</v>
      </c>
      <c r="O57" s="197">
        <f>VLOOKUP(O53,'DIGITAÇÃO DADOS CALEN. DE AULA'!$C$271:$M$301,6,FALSE)</f>
        <v>0</v>
      </c>
      <c r="P57" s="197">
        <f>VLOOKUP(P53,'DIGITAÇÃO DADOS CALEN. DE AULA'!$C$271:$M$301,6,FALSE)</f>
        <v>0</v>
      </c>
      <c r="Q57" s="197">
        <f>VLOOKUP(Q53,'DIGITAÇÃO DADOS CALEN. DE AULA'!$C$271:$M$301,6,FALSE)</f>
        <v>0</v>
      </c>
      <c r="R57" s="197">
        <f>VLOOKUP(R53,'DIGITAÇÃO DADOS CALEN. DE AULA'!$C$271:$M$301,6,FALSE)</f>
        <v>0</v>
      </c>
      <c r="S57" s="197">
        <f>VLOOKUP(S53,'DIGITAÇÃO DADOS CALEN. DE AULA'!$C$271:$M$301,6,FALSE)</f>
        <v>0</v>
      </c>
      <c r="T57" s="197">
        <f>VLOOKUP(T53,'DIGITAÇÃO DADOS CALEN. DE AULA'!$C$271:$M$301,6,FALSE)</f>
        <v>0</v>
      </c>
      <c r="U57" s="197">
        <f>VLOOKUP(U53,'DIGITAÇÃO DADOS CALEN. DE AULA'!$C$271:$M$301,6,FALSE)</f>
        <v>0</v>
      </c>
      <c r="V57" s="197">
        <f>VLOOKUP(V53,'DIGITAÇÃO DADOS CALEN. DE AULA'!$C$271:$M$301,6,FALSE)</f>
        <v>0</v>
      </c>
      <c r="W57" s="197">
        <f>VLOOKUP(W53,'DIGITAÇÃO DADOS CALEN. DE AULA'!$C$271:$M$301,6,FALSE)</f>
        <v>0</v>
      </c>
      <c r="X57" s="197">
        <f>VLOOKUP(X53,'DIGITAÇÃO DADOS CALEN. DE AULA'!$C$271:$M$301,6,FALSE)</f>
        <v>0</v>
      </c>
      <c r="Y57" s="197">
        <f>VLOOKUP(Y53,'DIGITAÇÃO DADOS CALEN. DE AULA'!$C$271:$M$301,6,FALSE)</f>
        <v>0</v>
      </c>
      <c r="Z57" s="197">
        <f>VLOOKUP(Z53,'DIGITAÇÃO DADOS CALEN. DE AULA'!$C$271:$M$301,6,FALSE)</f>
        <v>0</v>
      </c>
      <c r="AA57" s="197">
        <f>VLOOKUP(AA53,'DIGITAÇÃO DADOS CALEN. DE AULA'!$C$271:$M$301,6,FALSE)</f>
        <v>0</v>
      </c>
      <c r="AB57" s="197">
        <f>VLOOKUP(AB53,'DIGITAÇÃO DADOS CALEN. DE AULA'!$C$271:$M$301,6,FALSE)</f>
        <v>0</v>
      </c>
      <c r="AC57" s="197">
        <f>VLOOKUP(AC53,'DIGITAÇÃO DADOS CALEN. DE AULA'!$C$271:$M$301,6,FALSE)</f>
        <v>0</v>
      </c>
      <c r="AD57" s="197">
        <f>VLOOKUP(AD53,'DIGITAÇÃO DADOS CALEN. DE AULA'!$C$271:$M$301,6,FALSE)</f>
        <v>0</v>
      </c>
      <c r="AE57" s="197">
        <f>VLOOKUP(AE53,'DIGITAÇÃO DADOS CALEN. DE AULA'!$C$271:$M$301,6,FALSE)</f>
        <v>0</v>
      </c>
      <c r="AF57" s="197">
        <f>VLOOKUP(AF53,'DIGITAÇÃO DADOS CALEN. DE AULA'!$C$271:$M$301,6,FALSE)</f>
        <v>0</v>
      </c>
      <c r="AG57" s="197">
        <f>VLOOKUP(AG53,'DIGITAÇÃO DADOS CALEN. DE AULA'!$C$271:$M$301,6,FALSE)</f>
        <v>0</v>
      </c>
    </row>
    <row r="58" spans="1:33" s="194" customFormat="1" ht="12" thickBot="1">
      <c r="A58" s="316"/>
      <c r="B58" s="196" t="s">
        <v>32</v>
      </c>
      <c r="C58" s="197">
        <f>VLOOKUP(C53,'DIGITAÇÃO DADOS CALEN. DE AULA'!$C$271:$M$301,10,FALSE)</f>
        <v>0</v>
      </c>
      <c r="D58" s="197">
        <f>VLOOKUP(D53,'DIGITAÇÃO DADOS CALEN. DE AULA'!$C$271:$M$301,10,FALSE)</f>
        <v>0</v>
      </c>
      <c r="E58" s="197">
        <f>VLOOKUP(E53,'DIGITAÇÃO DADOS CALEN. DE AULA'!$C$271:$M$301,10,FALSE)</f>
        <v>0</v>
      </c>
      <c r="F58" s="197">
        <f>VLOOKUP(F53,'DIGITAÇÃO DADOS CALEN. DE AULA'!$C$271:$M$301,10,FALSE)</f>
        <v>0</v>
      </c>
      <c r="G58" s="197">
        <f>VLOOKUP(G53,'DIGITAÇÃO DADOS CALEN. DE AULA'!$C$271:$M$301,10,FALSE)</f>
        <v>0</v>
      </c>
      <c r="H58" s="197">
        <f>VLOOKUP(H53,'DIGITAÇÃO DADOS CALEN. DE AULA'!$C$271:$M$301,10,FALSE)</f>
        <v>0</v>
      </c>
      <c r="I58" s="197">
        <f>VLOOKUP(I53,'DIGITAÇÃO DADOS CALEN. DE AULA'!$C$271:$M$301,10,FALSE)</f>
        <v>0</v>
      </c>
      <c r="J58" s="197">
        <f>VLOOKUP(J53,'DIGITAÇÃO DADOS CALEN. DE AULA'!$C$271:$M$301,10,FALSE)</f>
        <v>0</v>
      </c>
      <c r="K58" s="197">
        <f>VLOOKUP(K53,'DIGITAÇÃO DADOS CALEN. DE AULA'!$C$271:$M$301,10,FALSE)</f>
        <v>0</v>
      </c>
      <c r="L58" s="197">
        <f>VLOOKUP(L53,'DIGITAÇÃO DADOS CALEN. DE AULA'!$C$271:$M$301,10,FALSE)</f>
        <v>0</v>
      </c>
      <c r="M58" s="197">
        <f>VLOOKUP(M53,'DIGITAÇÃO DADOS CALEN. DE AULA'!$C$271:$M$301,10,FALSE)</f>
        <v>0</v>
      </c>
      <c r="N58" s="197">
        <f>VLOOKUP(N53,'DIGITAÇÃO DADOS CALEN. DE AULA'!$C$271:$M$301,10,FALSE)</f>
        <v>0</v>
      </c>
      <c r="O58" s="197">
        <f>VLOOKUP(O53,'DIGITAÇÃO DADOS CALEN. DE AULA'!$C$271:$M$301,10,FALSE)</f>
        <v>0</v>
      </c>
      <c r="P58" s="197">
        <f>VLOOKUP(P53,'DIGITAÇÃO DADOS CALEN. DE AULA'!$C$271:$M$301,10,FALSE)</f>
        <v>0</v>
      </c>
      <c r="Q58" s="197">
        <f>VLOOKUP(Q53,'DIGITAÇÃO DADOS CALEN. DE AULA'!$C$271:$M$301,10,FALSE)</f>
        <v>0</v>
      </c>
      <c r="R58" s="197">
        <f>VLOOKUP(R53,'DIGITAÇÃO DADOS CALEN. DE AULA'!$C$271:$M$301,10,FALSE)</f>
        <v>0</v>
      </c>
      <c r="S58" s="197">
        <f>VLOOKUP(S53,'DIGITAÇÃO DADOS CALEN. DE AULA'!$C$271:$M$301,10,FALSE)</f>
        <v>0</v>
      </c>
      <c r="T58" s="197">
        <f>VLOOKUP(T53,'DIGITAÇÃO DADOS CALEN. DE AULA'!$C$271:$M$301,10,FALSE)</f>
        <v>0</v>
      </c>
      <c r="U58" s="197">
        <f>VLOOKUP(U53,'DIGITAÇÃO DADOS CALEN. DE AULA'!$C$271:$M$301,10,FALSE)</f>
        <v>0</v>
      </c>
      <c r="V58" s="197">
        <f>VLOOKUP(V53,'DIGITAÇÃO DADOS CALEN. DE AULA'!$C$271:$M$301,10,FALSE)</f>
        <v>0</v>
      </c>
      <c r="W58" s="197">
        <f>VLOOKUP(W53,'DIGITAÇÃO DADOS CALEN. DE AULA'!$C$271:$M$301,10,FALSE)</f>
        <v>0</v>
      </c>
      <c r="X58" s="197">
        <f>VLOOKUP(X53,'DIGITAÇÃO DADOS CALEN. DE AULA'!$C$271:$M$301,10,FALSE)</f>
        <v>0</v>
      </c>
      <c r="Y58" s="197">
        <f>VLOOKUP(Y53,'DIGITAÇÃO DADOS CALEN. DE AULA'!$C$271:$M$301,10,FALSE)</f>
        <v>0</v>
      </c>
      <c r="Z58" s="197">
        <f>VLOOKUP(Z53,'DIGITAÇÃO DADOS CALEN. DE AULA'!$C$271:$M$301,10,FALSE)</f>
        <v>0</v>
      </c>
      <c r="AA58" s="197">
        <f>VLOOKUP(AA53,'DIGITAÇÃO DADOS CALEN. DE AULA'!$C$271:$M$301,10,FALSE)</f>
        <v>0</v>
      </c>
      <c r="AB58" s="197">
        <f>VLOOKUP(AB53,'DIGITAÇÃO DADOS CALEN. DE AULA'!$C$271:$M$301,10,FALSE)</f>
        <v>0</v>
      </c>
      <c r="AC58" s="197">
        <f>VLOOKUP(AC53,'DIGITAÇÃO DADOS CALEN. DE AULA'!$C$271:$M$301,10,FALSE)</f>
        <v>0</v>
      </c>
      <c r="AD58" s="197">
        <f>VLOOKUP(AD53,'DIGITAÇÃO DADOS CALEN. DE AULA'!$C$271:$M$301,10,FALSE)</f>
        <v>0</v>
      </c>
      <c r="AE58" s="197">
        <f>VLOOKUP(AE53,'DIGITAÇÃO DADOS CALEN. DE AULA'!$C$271:$M$301,10,FALSE)</f>
        <v>0</v>
      </c>
      <c r="AF58" s="197">
        <f>VLOOKUP(AF53,'DIGITAÇÃO DADOS CALEN. DE AULA'!$C$271:$M$301,10,FALSE)</f>
        <v>0</v>
      </c>
      <c r="AG58" s="197">
        <f>VLOOKUP(AG53,'DIGITAÇÃO DADOS CALEN. DE AULA'!$C$271:$M$301,10,FALSE)</f>
        <v>0</v>
      </c>
    </row>
    <row r="59" spans="1:33" ht="15.75" thickBot="1">
      <c r="A59" s="338" t="s">
        <v>29</v>
      </c>
      <c r="B59" s="339"/>
      <c r="C59" s="339"/>
      <c r="D59" s="339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340"/>
      <c r="Q59" s="340"/>
      <c r="R59" s="200"/>
      <c r="S59" s="200"/>
      <c r="T59" s="379" t="s">
        <v>36</v>
      </c>
      <c r="U59" s="380"/>
      <c r="V59" s="380"/>
      <c r="W59" s="380"/>
      <c r="X59" s="370"/>
      <c r="Y59" s="372"/>
      <c r="Z59" s="381" t="str">
        <f>AF2</f>
        <v>I</v>
      </c>
      <c r="AA59" s="372"/>
      <c r="AB59" s="201"/>
      <c r="AC59" s="202"/>
      <c r="AD59" s="202"/>
      <c r="AE59" s="202"/>
      <c r="AF59" s="202"/>
      <c r="AG59" s="202"/>
    </row>
    <row r="60" spans="1:33" ht="15.75" thickBot="1">
      <c r="A60" s="374" t="s">
        <v>13</v>
      </c>
      <c r="B60" s="377"/>
      <c r="C60" s="377"/>
      <c r="D60" s="377"/>
      <c r="E60" s="368" t="s">
        <v>30</v>
      </c>
      <c r="F60" s="369"/>
      <c r="G60" s="364" t="s">
        <v>182</v>
      </c>
      <c r="H60" s="365"/>
      <c r="I60" s="204"/>
      <c r="J60" s="366" t="s">
        <v>184</v>
      </c>
      <c r="K60" s="367"/>
      <c r="L60" s="204"/>
      <c r="M60" s="335" t="s">
        <v>183</v>
      </c>
      <c r="N60" s="336"/>
      <c r="O60" s="336"/>
      <c r="P60" s="336"/>
      <c r="Q60" s="337"/>
      <c r="R60" s="200"/>
      <c r="S60" s="200"/>
      <c r="T60" s="371" t="s">
        <v>41</v>
      </c>
      <c r="U60" s="370"/>
      <c r="V60" s="370"/>
      <c r="W60" s="372"/>
      <c r="X60" s="373" t="s">
        <v>50</v>
      </c>
      <c r="Y60" s="372"/>
      <c r="Z60" s="374" t="s">
        <v>48</v>
      </c>
      <c r="AA60" s="372"/>
      <c r="AB60" s="205"/>
      <c r="AC60" s="203"/>
    </row>
    <row r="61" spans="1:33" ht="15.75" thickBot="1">
      <c r="A61" s="377"/>
      <c r="B61" s="377"/>
      <c r="C61" s="377"/>
      <c r="D61" s="377"/>
      <c r="E61" s="370"/>
      <c r="F61" s="370"/>
      <c r="G61" s="206" t="s">
        <v>23</v>
      </c>
      <c r="H61" s="207" t="s">
        <v>25</v>
      </c>
      <c r="I61" s="208"/>
      <c r="J61" s="206" t="s">
        <v>1</v>
      </c>
      <c r="K61" s="207" t="s">
        <v>181</v>
      </c>
      <c r="L61" s="209"/>
      <c r="M61" s="210" t="s">
        <v>23</v>
      </c>
      <c r="N61" s="211" t="s">
        <v>25</v>
      </c>
      <c r="O61" s="212"/>
      <c r="P61" s="223" t="s">
        <v>1</v>
      </c>
      <c r="Q61" s="224" t="s">
        <v>181</v>
      </c>
      <c r="R61" s="213"/>
      <c r="S61" s="200"/>
      <c r="T61" s="352" t="s">
        <v>4</v>
      </c>
      <c r="U61" s="331"/>
      <c r="V61" s="331"/>
      <c r="W61" s="331"/>
      <c r="X61" s="363" t="s">
        <v>287</v>
      </c>
      <c r="Y61" s="354"/>
      <c r="Z61" s="355">
        <f>VLOOKUP('DIGITAÇÃO DE DADOS'!$J$11,DADOS!$A$56:$I$58,2,FALSE)</f>
        <v>0.58333333333333337</v>
      </c>
      <c r="AA61" s="356"/>
      <c r="AB61" s="214"/>
      <c r="AC61" s="215"/>
      <c r="AD61" s="375" t="s">
        <v>273</v>
      </c>
      <c r="AE61" s="376"/>
      <c r="AF61" s="376"/>
    </row>
    <row r="62" spans="1:33" ht="12.75">
      <c r="A62" s="341" t="str">
        <f>'DIGITAÇÃO DE DADOS'!E14</f>
        <v>I. à Enfermagem</v>
      </c>
      <c r="B62" s="342"/>
      <c r="C62" s="342"/>
      <c r="D62" s="342"/>
      <c r="E62" s="343" t="str">
        <f>'DIGITAÇÃO DE DADOS'!H14</f>
        <v>CLARICE</v>
      </c>
      <c r="F62" s="344"/>
      <c r="G62" s="249">
        <v>41389</v>
      </c>
      <c r="H62" s="250">
        <v>41450</v>
      </c>
      <c r="I62" s="216"/>
      <c r="J62" s="255">
        <v>41453</v>
      </c>
      <c r="K62" s="270">
        <v>41463</v>
      </c>
      <c r="L62" s="216"/>
      <c r="M62" s="259">
        <v>0.5625</v>
      </c>
      <c r="N62" s="259">
        <v>0.5625</v>
      </c>
      <c r="O62" s="216"/>
      <c r="P62" s="225">
        <f>Z61</f>
        <v>0.58333333333333337</v>
      </c>
      <c r="Q62" s="226">
        <f>Z65</f>
        <v>0.58333333333333337</v>
      </c>
      <c r="R62" s="216"/>
      <c r="S62" s="200"/>
      <c r="T62" s="352" t="s">
        <v>7</v>
      </c>
      <c r="U62" s="331"/>
      <c r="V62" s="331"/>
      <c r="W62" s="331"/>
      <c r="X62" s="363">
        <v>41458</v>
      </c>
      <c r="Y62" s="354"/>
      <c r="Z62" s="355">
        <f>VLOOKUP('DIGITAÇÃO DE DADOS'!$J$11,DADOS!$A$56:$I$58,3,FALSE)</f>
        <v>0.54166666666666663</v>
      </c>
      <c r="AA62" s="356"/>
      <c r="AB62" s="205"/>
      <c r="AC62" s="202"/>
    </row>
    <row r="63" spans="1:33" ht="15">
      <c r="A63" s="341" t="str">
        <f>'DIGITAÇÃO DE DADOS'!E15</f>
        <v>Anatomia e Fisiologia Humanas</v>
      </c>
      <c r="B63" s="342"/>
      <c r="C63" s="342"/>
      <c r="D63" s="342"/>
      <c r="E63" s="343" t="str">
        <f>'DIGITAÇÃO DE DADOS'!H15</f>
        <v>CLARICE</v>
      </c>
      <c r="F63" s="344"/>
      <c r="G63" s="249">
        <v>41366</v>
      </c>
      <c r="H63" s="250">
        <v>41415</v>
      </c>
      <c r="I63" s="216"/>
      <c r="J63" s="255">
        <v>41456</v>
      </c>
      <c r="K63" s="256">
        <v>41464</v>
      </c>
      <c r="L63" s="216"/>
      <c r="M63" s="259">
        <v>0.5625</v>
      </c>
      <c r="N63" s="259">
        <v>0.5625</v>
      </c>
      <c r="O63" s="216"/>
      <c r="P63" s="217">
        <f>Z61</f>
        <v>0.58333333333333337</v>
      </c>
      <c r="Q63" s="218">
        <f>Z65</f>
        <v>0.58333333333333337</v>
      </c>
      <c r="R63" s="216"/>
      <c r="S63" s="200"/>
      <c r="T63" s="352" t="s">
        <v>12</v>
      </c>
      <c r="U63" s="331"/>
      <c r="V63" s="331"/>
      <c r="W63" s="331"/>
      <c r="X63" s="363">
        <v>41460</v>
      </c>
      <c r="Y63" s="354"/>
      <c r="Z63" s="355">
        <f>VLOOKUP('DIGITAÇÃO DE DADOS'!$J$11,DADOS!$A$56:$I$58,4,FALSE)</f>
        <v>0.54166666666666663</v>
      </c>
      <c r="AA63" s="356"/>
      <c r="AB63" s="205"/>
      <c r="AC63" s="229"/>
      <c r="AD63" s="361"/>
      <c r="AE63" s="362"/>
    </row>
    <row r="64" spans="1:33" ht="12.75">
      <c r="A64" s="341" t="str">
        <f>'DIGITAÇÃO DE DADOS'!E16</f>
        <v>Ética Profissional</v>
      </c>
      <c r="B64" s="342"/>
      <c r="C64" s="342"/>
      <c r="D64" s="342"/>
      <c r="E64" s="343" t="str">
        <f>'DIGITAÇÃO DE DADOS'!H16</f>
        <v>CRISTINA</v>
      </c>
      <c r="F64" s="344"/>
      <c r="G64" s="249">
        <v>41369</v>
      </c>
      <c r="H64" s="250">
        <v>41418</v>
      </c>
      <c r="I64" s="216"/>
      <c r="J64" s="255">
        <v>41453</v>
      </c>
      <c r="K64" s="270">
        <v>41463</v>
      </c>
      <c r="L64" s="216"/>
      <c r="M64" s="259">
        <v>0.65277777777777779</v>
      </c>
      <c r="N64" s="259">
        <v>0.65277777777777779</v>
      </c>
      <c r="O64" s="216"/>
      <c r="P64" s="217">
        <f>Z61</f>
        <v>0.58333333333333337</v>
      </c>
      <c r="Q64" s="218">
        <f>Z65</f>
        <v>0.58333333333333337</v>
      </c>
      <c r="R64" s="216"/>
      <c r="S64" s="200"/>
      <c r="T64" s="352" t="s">
        <v>24</v>
      </c>
      <c r="U64" s="331"/>
      <c r="V64" s="331"/>
      <c r="W64" s="331"/>
      <c r="X64" s="363">
        <v>41460</v>
      </c>
      <c r="Y64" s="354"/>
      <c r="Z64" s="355">
        <f>VLOOKUP('DIGITAÇÃO DE DADOS'!$J$11,DADOS!$A$56:$I$58,5,FALSE)</f>
        <v>0.54166666666666663</v>
      </c>
      <c r="AA64" s="356"/>
      <c r="AB64" s="205"/>
      <c r="AC64" s="200"/>
    </row>
    <row r="65" spans="1:32" ht="12.75">
      <c r="A65" s="341" t="str">
        <f>'DIGITAÇÃO DE DADOS'!E17</f>
        <v>Nutrição e Dietética</v>
      </c>
      <c r="B65" s="342"/>
      <c r="C65" s="342"/>
      <c r="D65" s="342"/>
      <c r="E65" s="343" t="str">
        <f>'DIGITAÇÃO DE DADOS'!H17</f>
        <v>KARINE CARVALHO POSSI</v>
      </c>
      <c r="F65" s="344"/>
      <c r="G65" s="249">
        <v>41360</v>
      </c>
      <c r="H65" s="250">
        <v>41416</v>
      </c>
      <c r="I65" s="216"/>
      <c r="J65" s="255">
        <v>41456</v>
      </c>
      <c r="K65" s="256">
        <v>41464</v>
      </c>
      <c r="L65" s="216"/>
      <c r="M65" s="259">
        <v>0.5625</v>
      </c>
      <c r="N65" s="259">
        <v>0.5625</v>
      </c>
      <c r="O65" s="216"/>
      <c r="P65" s="217">
        <f>Z61</f>
        <v>0.58333333333333337</v>
      </c>
      <c r="Q65" s="218">
        <f>Z65</f>
        <v>0.58333333333333337</v>
      </c>
      <c r="R65" s="216"/>
      <c r="S65" s="200"/>
      <c r="T65" s="352" t="s">
        <v>42</v>
      </c>
      <c r="U65" s="331"/>
      <c r="V65" s="331"/>
      <c r="W65" s="331"/>
      <c r="X65" s="363" t="s">
        <v>288</v>
      </c>
      <c r="Y65" s="354"/>
      <c r="Z65" s="355">
        <f>VLOOKUP('DIGITAÇÃO DE DADOS'!$J$11,DADOS!$A$56:$I$58,6,FALSE)</f>
        <v>0.58333333333333337</v>
      </c>
      <c r="AA65" s="356"/>
      <c r="AB65" s="205"/>
    </row>
    <row r="66" spans="1:32" ht="12.75">
      <c r="A66" s="341" t="str">
        <f>'DIGITAÇÃO DE DADOS'!E18</f>
        <v>Microbio. e Parasito.</v>
      </c>
      <c r="B66" s="342"/>
      <c r="C66" s="342"/>
      <c r="D66" s="342"/>
      <c r="E66" s="343" t="str">
        <f>'DIGITAÇÃO DE DADOS'!H18</f>
        <v>CRISTINA</v>
      </c>
      <c r="F66" s="344"/>
      <c r="G66" s="249">
        <v>41355</v>
      </c>
      <c r="H66" s="250">
        <v>41411</v>
      </c>
      <c r="I66" s="216"/>
      <c r="J66" s="255">
        <v>41457</v>
      </c>
      <c r="K66" s="256">
        <v>41465</v>
      </c>
      <c r="L66" s="216"/>
      <c r="M66" s="259">
        <v>0.5625</v>
      </c>
      <c r="N66" s="259">
        <v>0.5625</v>
      </c>
      <c r="O66" s="216"/>
      <c r="P66" s="217">
        <f>Z61</f>
        <v>0.58333333333333337</v>
      </c>
      <c r="Q66" s="218">
        <f>Z65</f>
        <v>0.58333333333333337</v>
      </c>
      <c r="R66" s="216"/>
      <c r="S66" s="200"/>
      <c r="T66" s="352" t="s">
        <v>19</v>
      </c>
      <c r="U66" s="331"/>
      <c r="V66" s="331"/>
      <c r="W66" s="331"/>
      <c r="X66" s="360">
        <v>41466</v>
      </c>
      <c r="Y66" s="354"/>
      <c r="Z66" s="355">
        <f>VLOOKUP('DIGITAÇÃO DE DADOS'!$J$11,DADOS!$A$56:$I$58,7,FALSE)</f>
        <v>0.54166666666666663</v>
      </c>
      <c r="AA66" s="356"/>
      <c r="AB66" s="205"/>
    </row>
    <row r="67" spans="1:32" ht="12.75">
      <c r="A67" s="341" t="str">
        <f>'DIGITAÇÃO DE DADOS'!E19</f>
        <v>Promoção de Biosse. nas A. de Enfermagem</v>
      </c>
      <c r="B67" s="342"/>
      <c r="C67" s="342"/>
      <c r="D67" s="342"/>
      <c r="E67" s="343" t="str">
        <f>'DIGITAÇÃO DE DADOS'!H19</f>
        <v>KARINE CARVALHO POSSI</v>
      </c>
      <c r="F67" s="344"/>
      <c r="G67" s="249">
        <v>41367</v>
      </c>
      <c r="H67" s="250">
        <v>41423</v>
      </c>
      <c r="I67" s="216"/>
      <c r="J67" s="255">
        <v>41456</v>
      </c>
      <c r="K67" s="256">
        <v>41464</v>
      </c>
      <c r="L67" s="216"/>
      <c r="M67" s="259">
        <v>0.65277777777777779</v>
      </c>
      <c r="N67" s="259">
        <v>0.65277777777777779</v>
      </c>
      <c r="O67" s="216"/>
      <c r="P67" s="217">
        <f>Z61</f>
        <v>0.58333333333333337</v>
      </c>
      <c r="Q67" s="218">
        <f>Z65</f>
        <v>0.58333333333333337</v>
      </c>
      <c r="R67" s="216"/>
      <c r="S67" s="200"/>
      <c r="T67" s="352" t="s">
        <v>33</v>
      </c>
      <c r="U67" s="331"/>
      <c r="V67" s="331"/>
      <c r="W67" s="331"/>
      <c r="X67" s="360">
        <v>41467</v>
      </c>
      <c r="Y67" s="354"/>
      <c r="Z67" s="355">
        <f>VLOOKUP('DIGITAÇÃO DE DADOS'!$J$11,DADOS!$A$56:$I$58,8,FALSE)</f>
        <v>0.54166666666666663</v>
      </c>
      <c r="AA67" s="356"/>
      <c r="AB67" s="205"/>
    </row>
    <row r="68" spans="1:32" ht="12.75">
      <c r="A68" s="341" t="str">
        <f>'DIGITAÇÃO DE DADOS'!E20</f>
        <v>Farmaco. e Cálc. de Dosa.de Medica. I</v>
      </c>
      <c r="B68" s="342"/>
      <c r="C68" s="342"/>
      <c r="D68" s="342"/>
      <c r="E68" s="343" t="str">
        <f>'DIGITAÇÃO DE DADOS'!H20</f>
        <v>VIVIANE</v>
      </c>
      <c r="F68" s="344"/>
      <c r="G68" s="249">
        <v>41358</v>
      </c>
      <c r="H68" s="250">
        <v>41407</v>
      </c>
      <c r="I68" s="216"/>
      <c r="J68" s="255">
        <v>41457</v>
      </c>
      <c r="K68" s="256">
        <v>41465</v>
      </c>
      <c r="L68" s="216"/>
      <c r="M68" s="259">
        <v>0.5625</v>
      </c>
      <c r="N68" s="259">
        <v>0.5625</v>
      </c>
      <c r="O68" s="216"/>
      <c r="P68" s="217">
        <f>Z61</f>
        <v>0.58333333333333337</v>
      </c>
      <c r="Q68" s="218">
        <f>Z65</f>
        <v>0.58333333333333337</v>
      </c>
      <c r="R68" s="216"/>
      <c r="S68" s="200"/>
      <c r="T68" s="352" t="s">
        <v>35</v>
      </c>
      <c r="U68" s="331"/>
      <c r="V68" s="331"/>
      <c r="W68" s="331"/>
      <c r="X68" s="353">
        <v>41491</v>
      </c>
      <c r="Y68" s="354"/>
      <c r="Z68" s="355">
        <f>VLOOKUP('DIGITAÇÃO DE DADOS'!$J$11,DADOS!$A$56:$I$58,9,FALSE)</f>
        <v>0.54166666666666663</v>
      </c>
      <c r="AA68" s="356"/>
      <c r="AB68" s="205"/>
    </row>
    <row r="69" spans="1:32" ht="14.25" customHeight="1">
      <c r="A69" s="341" t="str">
        <f>'DIGITAÇÃO DE DADOS'!E21</f>
        <v>xxxxx</v>
      </c>
      <c r="B69" s="342"/>
      <c r="C69" s="342"/>
      <c r="D69" s="342"/>
      <c r="E69" s="343">
        <f>'DIGITAÇÃO DE DADOS'!H21</f>
        <v>0</v>
      </c>
      <c r="F69" s="344"/>
      <c r="G69" s="249"/>
      <c r="H69" s="250"/>
      <c r="I69" s="216"/>
      <c r="J69" s="255"/>
      <c r="K69" s="256"/>
      <c r="L69" s="216"/>
      <c r="M69" s="251"/>
      <c r="N69" s="252"/>
      <c r="O69" s="216"/>
      <c r="P69" s="217">
        <f>Z61</f>
        <v>0.58333333333333337</v>
      </c>
      <c r="Q69" s="218">
        <f>Z65</f>
        <v>0.58333333333333337</v>
      </c>
      <c r="R69" s="216"/>
      <c r="S69" s="200"/>
      <c r="T69" s="227"/>
      <c r="U69" s="227"/>
      <c r="V69" s="227"/>
      <c r="W69" s="228"/>
      <c r="X69" s="357" t="s">
        <v>50</v>
      </c>
      <c r="Y69" s="357"/>
      <c r="Z69" s="358" t="s">
        <v>180</v>
      </c>
      <c r="AA69" s="359"/>
      <c r="AB69" s="205"/>
    </row>
    <row r="70" spans="1:32" ht="13.9" customHeight="1">
      <c r="A70" s="341" t="str">
        <f>'DIGITAÇÃO DE DADOS'!E22</f>
        <v>xxxxx</v>
      </c>
      <c r="B70" s="342"/>
      <c r="C70" s="342"/>
      <c r="D70" s="342"/>
      <c r="E70" s="343">
        <f>'DIGITAÇÃO DE DADOS'!H22</f>
        <v>0</v>
      </c>
      <c r="F70" s="344"/>
      <c r="G70" s="251"/>
      <c r="H70" s="252"/>
      <c r="I70" s="216"/>
      <c r="J70" s="255"/>
      <c r="K70" s="256"/>
      <c r="L70" s="216"/>
      <c r="M70" s="259"/>
      <c r="N70" s="260"/>
      <c r="O70" s="216"/>
      <c r="P70" s="217">
        <f>Z61</f>
        <v>0.58333333333333337</v>
      </c>
      <c r="Q70" s="218">
        <f>Z65</f>
        <v>0.58333333333333337</v>
      </c>
      <c r="R70" s="216"/>
      <c r="S70" s="200"/>
      <c r="T70" s="345" t="s">
        <v>6</v>
      </c>
      <c r="U70" s="346"/>
      <c r="V70" s="346"/>
      <c r="W70" s="346"/>
      <c r="X70" s="347">
        <v>41421</v>
      </c>
      <c r="Y70" s="348"/>
      <c r="Z70" s="349" t="s">
        <v>179</v>
      </c>
      <c r="AA70" s="349"/>
      <c r="AB70" s="219"/>
    </row>
    <row r="71" spans="1:32" ht="14.25" customHeight="1" thickBot="1">
      <c r="A71" s="341" t="str">
        <f>'DIGITAÇÃO DE DADOS'!E23</f>
        <v>xxxxx</v>
      </c>
      <c r="B71" s="342"/>
      <c r="C71" s="342"/>
      <c r="D71" s="342"/>
      <c r="E71" s="343">
        <f>'DIGITAÇÃO DE DADOS'!H23</f>
        <v>0</v>
      </c>
      <c r="F71" s="344"/>
      <c r="G71" s="253"/>
      <c r="H71" s="254"/>
      <c r="I71" s="216"/>
      <c r="J71" s="257"/>
      <c r="K71" s="258"/>
      <c r="L71" s="216"/>
      <c r="M71" s="261"/>
      <c r="N71" s="262"/>
      <c r="O71" s="216"/>
      <c r="P71" s="220">
        <f>Z61</f>
        <v>0.58333333333333337</v>
      </c>
      <c r="Q71" s="221">
        <f>Z65</f>
        <v>0.58333333333333337</v>
      </c>
      <c r="R71" s="216"/>
      <c r="S71" s="200"/>
      <c r="T71" s="330" t="s">
        <v>31</v>
      </c>
      <c r="U71" s="331"/>
      <c r="V71" s="331"/>
      <c r="W71" s="331"/>
      <c r="X71" s="350">
        <v>41339</v>
      </c>
      <c r="Y71" s="351"/>
      <c r="Z71" s="351"/>
      <c r="AA71" s="351"/>
      <c r="AC71" s="382" t="s">
        <v>15</v>
      </c>
      <c r="AD71" s="383"/>
      <c r="AE71" s="383"/>
      <c r="AF71" s="383"/>
    </row>
    <row r="72" spans="1:32" ht="14.25" customHeight="1">
      <c r="T72" s="330" t="s">
        <v>144</v>
      </c>
      <c r="U72" s="331"/>
      <c r="V72" s="331"/>
      <c r="W72" s="331"/>
      <c r="X72" s="332" t="s">
        <v>277</v>
      </c>
      <c r="Y72" s="333"/>
      <c r="Z72" s="333"/>
      <c r="AA72" s="333"/>
      <c r="AC72" s="384" t="s">
        <v>278</v>
      </c>
      <c r="AD72" s="385"/>
      <c r="AE72" s="385"/>
      <c r="AF72" s="385"/>
    </row>
    <row r="75" spans="1:32" ht="14.25" customHeight="1">
      <c r="T75" s="222"/>
    </row>
  </sheetData>
  <sheetProtection password="CC86" sheet="1" objects="1" scenarios="1"/>
  <mergeCells count="357">
    <mergeCell ref="AC71:AF71"/>
    <mergeCell ref="AC72:AF72"/>
    <mergeCell ref="G1:H1"/>
    <mergeCell ref="G2:H2"/>
    <mergeCell ref="T39:T40"/>
    <mergeCell ref="U39:U40"/>
    <mergeCell ref="V39:V40"/>
    <mergeCell ref="W39:W40"/>
    <mergeCell ref="G4:G5"/>
    <mergeCell ref="H4:H5"/>
    <mergeCell ref="I4:I5"/>
    <mergeCell ref="J4:J5"/>
    <mergeCell ref="N4:N5"/>
    <mergeCell ref="O4:O5"/>
    <mergeCell ref="P4:P5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A3:B3"/>
    <mergeCell ref="A4:A5"/>
    <mergeCell ref="C4:C5"/>
    <mergeCell ref="D4:D5"/>
    <mergeCell ref="E4:E5"/>
    <mergeCell ref="F4:F5"/>
    <mergeCell ref="K4:K5"/>
    <mergeCell ref="L4:L5"/>
    <mergeCell ref="M4:M5"/>
    <mergeCell ref="G11:G12"/>
    <mergeCell ref="H11:H12"/>
    <mergeCell ref="I11:I12"/>
    <mergeCell ref="AD4:AD5"/>
    <mergeCell ref="AE4:AE5"/>
    <mergeCell ref="AF4:AF5"/>
    <mergeCell ref="AG4:AG5"/>
    <mergeCell ref="A6:A9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AC4:AC5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13:A16"/>
    <mergeCell ref="A17:B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20:A23"/>
    <mergeCell ref="A24:B2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AE25:AE26"/>
    <mergeCell ref="AF25:AF26"/>
    <mergeCell ref="AG25:AG26"/>
    <mergeCell ref="A27:A30"/>
    <mergeCell ref="A31:B31"/>
    <mergeCell ref="A32:A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X32:X33"/>
    <mergeCell ref="M32:M33"/>
    <mergeCell ref="N32:N33"/>
    <mergeCell ref="O32:O33"/>
    <mergeCell ref="P32:P33"/>
    <mergeCell ref="S25:S26"/>
    <mergeCell ref="T25:T26"/>
    <mergeCell ref="U25:U26"/>
    <mergeCell ref="AC32:AC33"/>
    <mergeCell ref="AD32:AD33"/>
    <mergeCell ref="S32:S33"/>
    <mergeCell ref="T32:T33"/>
    <mergeCell ref="U32:U33"/>
    <mergeCell ref="V32:V33"/>
    <mergeCell ref="W32:W33"/>
    <mergeCell ref="AB25:AB26"/>
    <mergeCell ref="AC25:AC26"/>
    <mergeCell ref="AD25:AD26"/>
    <mergeCell ref="V25:V26"/>
    <mergeCell ref="W25:W26"/>
    <mergeCell ref="X25:X26"/>
    <mergeCell ref="Y25:Y26"/>
    <mergeCell ref="Z25:Z26"/>
    <mergeCell ref="AA25:AA26"/>
    <mergeCell ref="AE53:AE54"/>
    <mergeCell ref="AC53:AC54"/>
    <mergeCell ref="AD53:AD54"/>
    <mergeCell ref="S53:S54"/>
    <mergeCell ref="T53:T54"/>
    <mergeCell ref="A52:B52"/>
    <mergeCell ref="A53:A54"/>
    <mergeCell ref="C53:C54"/>
    <mergeCell ref="D53:D54"/>
    <mergeCell ref="E53:E54"/>
    <mergeCell ref="F53:F54"/>
    <mergeCell ref="G53:G54"/>
    <mergeCell ref="H53:H54"/>
    <mergeCell ref="I53:I54"/>
    <mergeCell ref="AD61:AF61"/>
    <mergeCell ref="AF53:AF54"/>
    <mergeCell ref="A62:D62"/>
    <mergeCell ref="E62:F62"/>
    <mergeCell ref="T62:W62"/>
    <mergeCell ref="X62:Y62"/>
    <mergeCell ref="Z62:AA62"/>
    <mergeCell ref="A60:D61"/>
    <mergeCell ref="AG53:AG54"/>
    <mergeCell ref="A55:A58"/>
    <mergeCell ref="T59:Y59"/>
    <mergeCell ref="Z59:AA59"/>
    <mergeCell ref="Y53:Y54"/>
    <mergeCell ref="Z53:Z54"/>
    <mergeCell ref="AA53:AA54"/>
    <mergeCell ref="AB53:AB54"/>
    <mergeCell ref="U53:U54"/>
    <mergeCell ref="J53:J54"/>
    <mergeCell ref="K53:K54"/>
    <mergeCell ref="L53:L54"/>
    <mergeCell ref="X53:X54"/>
    <mergeCell ref="M53:M54"/>
    <mergeCell ref="N53:N54"/>
    <mergeCell ref="O53:O54"/>
    <mergeCell ref="G60:H60"/>
    <mergeCell ref="J60:K60"/>
    <mergeCell ref="E60:F61"/>
    <mergeCell ref="T60:W60"/>
    <mergeCell ref="X60:Y60"/>
    <mergeCell ref="V53:V54"/>
    <mergeCell ref="W53:W54"/>
    <mergeCell ref="Z60:AA60"/>
    <mergeCell ref="T61:W61"/>
    <mergeCell ref="X61:Y61"/>
    <mergeCell ref="Z61:AA61"/>
    <mergeCell ref="P53:P54"/>
    <mergeCell ref="Q53:Q54"/>
    <mergeCell ref="R53:R54"/>
    <mergeCell ref="AD63:AE63"/>
    <mergeCell ref="A64:D64"/>
    <mergeCell ref="E64:F64"/>
    <mergeCell ref="T64:W64"/>
    <mergeCell ref="X64:Y64"/>
    <mergeCell ref="Z64:AA64"/>
    <mergeCell ref="A65:D65"/>
    <mergeCell ref="E65:F65"/>
    <mergeCell ref="T65:W65"/>
    <mergeCell ref="X65:Y65"/>
    <mergeCell ref="Z65:AA65"/>
    <mergeCell ref="A63:D63"/>
    <mergeCell ref="E63:F63"/>
    <mergeCell ref="T63:W63"/>
    <mergeCell ref="X63:Y63"/>
    <mergeCell ref="Z63:AA63"/>
    <mergeCell ref="A66:D66"/>
    <mergeCell ref="E66:F66"/>
    <mergeCell ref="T66:W66"/>
    <mergeCell ref="X66:Y66"/>
    <mergeCell ref="Z66:AA66"/>
    <mergeCell ref="A67:D67"/>
    <mergeCell ref="E67:F67"/>
    <mergeCell ref="T67:W67"/>
    <mergeCell ref="X67:Y67"/>
    <mergeCell ref="Z67:AA67"/>
    <mergeCell ref="Z70:AA70"/>
    <mergeCell ref="A71:D71"/>
    <mergeCell ref="E71:F71"/>
    <mergeCell ref="T71:W71"/>
    <mergeCell ref="X71:AA71"/>
    <mergeCell ref="A68:D68"/>
    <mergeCell ref="E68:F68"/>
    <mergeCell ref="T68:W68"/>
    <mergeCell ref="X68:Y68"/>
    <mergeCell ref="Z68:AA68"/>
    <mergeCell ref="A69:D69"/>
    <mergeCell ref="E69:F69"/>
    <mergeCell ref="X69:Y69"/>
    <mergeCell ref="Z69:AA69"/>
    <mergeCell ref="T72:W72"/>
    <mergeCell ref="X72:AA72"/>
    <mergeCell ref="R2:S2"/>
    <mergeCell ref="M39:M40"/>
    <mergeCell ref="N39:N40"/>
    <mergeCell ref="O39:O40"/>
    <mergeCell ref="P39:P40"/>
    <mergeCell ref="Q39:Q40"/>
    <mergeCell ref="R39:R40"/>
    <mergeCell ref="S39:S40"/>
    <mergeCell ref="Z46:Z47"/>
    <mergeCell ref="AA46:AA47"/>
    <mergeCell ref="T46:T47"/>
    <mergeCell ref="U46:U47"/>
    <mergeCell ref="V46:V47"/>
    <mergeCell ref="W46:W47"/>
    <mergeCell ref="X46:X47"/>
    <mergeCell ref="Y46:Y47"/>
    <mergeCell ref="M60:Q60"/>
    <mergeCell ref="A59:Q59"/>
    <mergeCell ref="A70:D70"/>
    <mergeCell ref="E70:F70"/>
    <mergeCell ref="T70:W70"/>
    <mergeCell ref="X70:Y70"/>
    <mergeCell ref="A38:B38"/>
    <mergeCell ref="A39:A40"/>
    <mergeCell ref="C39:C40"/>
    <mergeCell ref="D39:D40"/>
    <mergeCell ref="E39:E40"/>
    <mergeCell ref="F39:F40"/>
    <mergeCell ref="A1:F2"/>
    <mergeCell ref="I1:I2"/>
    <mergeCell ref="L1:L2"/>
    <mergeCell ref="G39:G40"/>
    <mergeCell ref="H39:H40"/>
    <mergeCell ref="I39:I40"/>
    <mergeCell ref="J39:J40"/>
    <mergeCell ref="K39:K40"/>
    <mergeCell ref="L39:L40"/>
    <mergeCell ref="A34:A37"/>
    <mergeCell ref="J1:K1"/>
    <mergeCell ref="J2:K2"/>
    <mergeCell ref="A10:B10"/>
    <mergeCell ref="A11:A12"/>
    <mergeCell ref="C11:C12"/>
    <mergeCell ref="D11:D12"/>
    <mergeCell ref="E11:E12"/>
    <mergeCell ref="F11:F12"/>
    <mergeCell ref="AB39:AB40"/>
    <mergeCell ref="AC39:AC40"/>
    <mergeCell ref="AF1:AG1"/>
    <mergeCell ref="AF2:AG2"/>
    <mergeCell ref="M2:Q2"/>
    <mergeCell ref="T2:U2"/>
    <mergeCell ref="AE32:AE33"/>
    <mergeCell ref="AF32:AF33"/>
    <mergeCell ref="AG32:AG33"/>
    <mergeCell ref="Y32:Y33"/>
    <mergeCell ref="AD39:AD40"/>
    <mergeCell ref="AE39:AE40"/>
    <mergeCell ref="AF39:AF40"/>
    <mergeCell ref="AG39:AG40"/>
    <mergeCell ref="M1:Q1"/>
    <mergeCell ref="R1:S1"/>
    <mergeCell ref="T1:U1"/>
    <mergeCell ref="V1:X1"/>
    <mergeCell ref="V2:X2"/>
    <mergeCell ref="Q32:Q33"/>
    <mergeCell ref="R32:R33"/>
    <mergeCell ref="Z32:Z33"/>
    <mergeCell ref="AA32:AA33"/>
    <mergeCell ref="AB32:AB33"/>
    <mergeCell ref="X39:X40"/>
    <mergeCell ref="Y39:Y40"/>
    <mergeCell ref="Z39:Z40"/>
    <mergeCell ref="AA39:AA40"/>
    <mergeCell ref="A46:A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AF46:AF47"/>
    <mergeCell ref="AG46:AG47"/>
    <mergeCell ref="A48:A51"/>
    <mergeCell ref="AB46:AB47"/>
    <mergeCell ref="AC46:AC47"/>
    <mergeCell ref="AD46:AD47"/>
    <mergeCell ref="AE46:AE47"/>
    <mergeCell ref="A41:A44"/>
    <mergeCell ref="A45:B45"/>
  </mergeCells>
  <pageMargins left="0.19685039370078741" right="0.19685039370078741" top="0.59055118110236227" bottom="0.19685039370078741" header="0.11811023622047245" footer="0.19685039370078741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2"/>
  <sheetViews>
    <sheetView showGridLines="0" topLeftCell="C1" workbookViewId="0">
      <selection activeCell="G48" sqref="G48"/>
    </sheetView>
  </sheetViews>
  <sheetFormatPr defaultRowHeight="14.25" customHeight="1"/>
  <cols>
    <col min="1" max="3" width="9.140625" customWidth="1"/>
    <col min="4" max="4" width="5.7109375" customWidth="1"/>
    <col min="5" max="5" width="6.28515625" customWidth="1"/>
    <col min="6" max="6" width="6" customWidth="1"/>
    <col min="7" max="7" width="11.140625" customWidth="1"/>
    <col min="8" max="8" width="10.85546875" customWidth="1"/>
    <col min="9" max="9" width="2.140625" customWidth="1"/>
    <col min="10" max="10" width="10.85546875" customWidth="1"/>
    <col min="11" max="11" width="10.7109375" customWidth="1"/>
    <col min="12" max="12" width="2.140625" customWidth="1"/>
    <col min="13" max="13" width="10.28515625" customWidth="1"/>
    <col min="14" max="14" width="9.85546875" customWidth="1"/>
    <col min="15" max="15" width="2.42578125" customWidth="1"/>
    <col min="16" max="16" width="13.42578125" customWidth="1"/>
    <col min="17" max="17" width="10.7109375" customWidth="1"/>
    <col min="18" max="18" width="1.85546875" customWidth="1"/>
  </cols>
  <sheetData>
    <row r="1" spans="1:18" ht="23.25">
      <c r="A1" s="429" t="s">
        <v>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</row>
    <row r="2" spans="1:18" ht="26.25">
      <c r="A2" s="431" t="s">
        <v>46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</row>
    <row r="4" spans="1:18" ht="15.75">
      <c r="A4" s="432" t="str">
        <f>'DIGITAÇÃO CALENDÁRIO PROFESSOR'!M2</f>
        <v>Enfermagem</v>
      </c>
      <c r="B4" s="433"/>
      <c r="C4" s="433"/>
      <c r="D4" s="433"/>
      <c r="E4" s="433"/>
      <c r="F4" s="432" t="str">
        <f>'DIGITAÇÃO CALENDÁRIO PROFESSOR'!R2</f>
        <v>Fevereiro MI</v>
      </c>
      <c r="G4" s="433"/>
      <c r="H4" s="433"/>
      <c r="I4" s="433"/>
      <c r="J4" s="433"/>
      <c r="K4" s="432">
        <f>'DIGITAÇÃO CALENDÁRIO PROFESSOR'!T2</f>
        <v>2013</v>
      </c>
      <c r="L4" s="433"/>
      <c r="M4" s="432" t="str">
        <f>'DIGITAÇÃO CALENDÁRIO PROFESSOR'!V2</f>
        <v>Vespertino</v>
      </c>
      <c r="N4" s="433"/>
      <c r="O4" s="434" t="str">
        <f>'DIGITAÇÃO CALENDÁRIO PROFESSOR'!AF2</f>
        <v>I</v>
      </c>
      <c r="P4" s="433"/>
      <c r="Q4" s="433"/>
      <c r="R4" s="433"/>
    </row>
    <row r="5" spans="1:18" ht="15.75" thickBot="1">
      <c r="A5" s="416" t="s">
        <v>29</v>
      </c>
      <c r="B5" s="417"/>
      <c r="C5" s="417"/>
      <c r="D5" s="417"/>
      <c r="E5" s="417"/>
      <c r="F5" s="417"/>
      <c r="G5" s="417"/>
      <c r="H5" s="417"/>
      <c r="I5" s="417"/>
      <c r="J5" s="405"/>
      <c r="K5" s="405"/>
      <c r="L5" s="417"/>
      <c r="M5" s="417"/>
      <c r="N5" s="417"/>
      <c r="O5" s="417"/>
      <c r="P5" s="417"/>
      <c r="Q5" s="417"/>
      <c r="R5" s="417"/>
    </row>
    <row r="6" spans="1:18" ht="15.75" thickBot="1">
      <c r="A6" s="418" t="s">
        <v>13</v>
      </c>
      <c r="B6" s="419"/>
      <c r="C6" s="419"/>
      <c r="D6" s="419"/>
      <c r="E6" s="410" t="s">
        <v>30</v>
      </c>
      <c r="F6" s="421"/>
      <c r="G6" s="422" t="s">
        <v>182</v>
      </c>
      <c r="H6" s="423"/>
      <c r="I6" s="135"/>
      <c r="J6" s="424" t="s">
        <v>184</v>
      </c>
      <c r="K6" s="425"/>
      <c r="L6" s="135"/>
      <c r="M6" s="426" t="s">
        <v>183</v>
      </c>
      <c r="N6" s="427"/>
      <c r="O6" s="427"/>
      <c r="P6" s="427"/>
      <c r="Q6" s="428"/>
      <c r="R6" s="135"/>
    </row>
    <row r="7" spans="1:18" ht="15">
      <c r="A7" s="420"/>
      <c r="B7" s="408"/>
      <c r="C7" s="408"/>
      <c r="D7" s="408"/>
      <c r="E7" s="421"/>
      <c r="F7" s="421"/>
      <c r="G7" s="145" t="s">
        <v>23</v>
      </c>
      <c r="H7" s="62" t="s">
        <v>25</v>
      </c>
      <c r="I7" s="143"/>
      <c r="J7" s="63" t="s">
        <v>1</v>
      </c>
      <c r="K7" s="64" t="s">
        <v>181</v>
      </c>
      <c r="L7" s="136"/>
      <c r="M7" s="139" t="s">
        <v>23</v>
      </c>
      <c r="N7" s="140" t="s">
        <v>25</v>
      </c>
      <c r="O7" s="138"/>
      <c r="P7" s="60" t="s">
        <v>1</v>
      </c>
      <c r="Q7" s="61" t="s">
        <v>181</v>
      </c>
      <c r="R7" s="141"/>
    </row>
    <row r="8" spans="1:18" ht="14.25" customHeight="1">
      <c r="A8" s="411" t="str">
        <f>'DIGITAÇÃO CALENDÁRIO PROFESSOR'!A62:D62</f>
        <v>I. à Enfermagem</v>
      </c>
      <c r="B8" s="394"/>
      <c r="C8" s="394"/>
      <c r="D8" s="395"/>
      <c r="E8" s="393" t="str">
        <f>'DIGITAÇÃO CALENDÁRIO PROFESSOR'!E62:F62</f>
        <v>CLARICE</v>
      </c>
      <c r="F8" s="394"/>
      <c r="G8" s="65">
        <f>'DIGITAÇÃO CALENDÁRIO PROFESSOR'!G62</f>
        <v>41389</v>
      </c>
      <c r="H8" s="66">
        <f>'DIGITAÇÃO CALENDÁRIO PROFESSOR'!H62</f>
        <v>41450</v>
      </c>
      <c r="I8" s="144"/>
      <c r="J8" s="237">
        <f>'DIGITAÇÃO CALENDÁRIO PROFESSOR'!J62</f>
        <v>41453</v>
      </c>
      <c r="K8" s="238">
        <f>'DIGITAÇÃO CALENDÁRIO PROFESSOR'!K62</f>
        <v>41463</v>
      </c>
      <c r="L8" s="134"/>
      <c r="M8" s="67">
        <f>'DIGITAÇÃO CALENDÁRIO PROFESSOR'!M62</f>
        <v>0.5625</v>
      </c>
      <c r="N8" s="68">
        <f>'DIGITAÇÃO CALENDÁRIO PROFESSOR'!N62</f>
        <v>0.5625</v>
      </c>
      <c r="O8" s="137"/>
      <c r="P8" s="69">
        <f>'DIGITAÇÃO CALENDÁRIO PROFESSOR'!P62</f>
        <v>0.58333333333333337</v>
      </c>
      <c r="Q8" s="70">
        <f>'DIGITAÇÃO CALENDÁRIO PROFESSOR'!Q62</f>
        <v>0.58333333333333337</v>
      </c>
      <c r="R8" s="142"/>
    </row>
    <row r="9" spans="1:18" ht="14.25" customHeight="1">
      <c r="A9" s="411" t="str">
        <f>'DIGITAÇÃO CALENDÁRIO PROFESSOR'!A63:D63</f>
        <v>Anatomia e Fisiologia Humanas</v>
      </c>
      <c r="B9" s="394"/>
      <c r="C9" s="394"/>
      <c r="D9" s="395"/>
      <c r="E9" s="393" t="str">
        <f>'DIGITAÇÃO CALENDÁRIO PROFESSOR'!E63:F63</f>
        <v>CLARICE</v>
      </c>
      <c r="F9" s="394"/>
      <c r="G9" s="65">
        <f>'DIGITAÇÃO CALENDÁRIO PROFESSOR'!G63</f>
        <v>41366</v>
      </c>
      <c r="H9" s="66">
        <f>'DIGITAÇÃO CALENDÁRIO PROFESSOR'!H63</f>
        <v>41415</v>
      </c>
      <c r="I9" s="144"/>
      <c r="J9" s="237">
        <f>'DIGITAÇÃO CALENDÁRIO PROFESSOR'!J63</f>
        <v>41456</v>
      </c>
      <c r="K9" s="238">
        <f>'DIGITAÇÃO CALENDÁRIO PROFESSOR'!K63</f>
        <v>41464</v>
      </c>
      <c r="L9" s="134"/>
      <c r="M9" s="67">
        <f>'DIGITAÇÃO CALENDÁRIO PROFESSOR'!M63</f>
        <v>0.5625</v>
      </c>
      <c r="N9" s="68">
        <f>'DIGITAÇÃO CALENDÁRIO PROFESSOR'!N63</f>
        <v>0.5625</v>
      </c>
      <c r="O9" s="134"/>
      <c r="P9" s="69">
        <f>'DIGITAÇÃO CALENDÁRIO PROFESSOR'!P63</f>
        <v>0.58333333333333337</v>
      </c>
      <c r="Q9" s="70">
        <f>'DIGITAÇÃO CALENDÁRIO PROFESSOR'!Q63</f>
        <v>0.58333333333333337</v>
      </c>
      <c r="R9" s="142"/>
    </row>
    <row r="10" spans="1:18" ht="14.25" customHeight="1">
      <c r="A10" s="411" t="str">
        <f>'DIGITAÇÃO CALENDÁRIO PROFESSOR'!A64:D64</f>
        <v>Ética Profissional</v>
      </c>
      <c r="B10" s="394"/>
      <c r="C10" s="394"/>
      <c r="D10" s="395"/>
      <c r="E10" s="393" t="str">
        <f>'DIGITAÇÃO CALENDÁRIO PROFESSOR'!E64:F64</f>
        <v>CRISTINA</v>
      </c>
      <c r="F10" s="394"/>
      <c r="G10" s="65">
        <f>'DIGITAÇÃO CALENDÁRIO PROFESSOR'!G64</f>
        <v>41369</v>
      </c>
      <c r="H10" s="66">
        <f>'DIGITAÇÃO CALENDÁRIO PROFESSOR'!H64</f>
        <v>41418</v>
      </c>
      <c r="I10" s="144"/>
      <c r="J10" s="237">
        <f>'DIGITAÇÃO CALENDÁRIO PROFESSOR'!J64</f>
        <v>41453</v>
      </c>
      <c r="K10" s="238">
        <f>'DIGITAÇÃO CALENDÁRIO PROFESSOR'!K64</f>
        <v>41463</v>
      </c>
      <c r="L10" s="134"/>
      <c r="M10" s="67">
        <f>'DIGITAÇÃO CALENDÁRIO PROFESSOR'!M64</f>
        <v>0.65277777777777779</v>
      </c>
      <c r="N10" s="68">
        <f>'DIGITAÇÃO CALENDÁRIO PROFESSOR'!N64</f>
        <v>0.65277777777777779</v>
      </c>
      <c r="O10" s="134"/>
      <c r="P10" s="69">
        <f>'DIGITAÇÃO CALENDÁRIO PROFESSOR'!P64</f>
        <v>0.58333333333333337</v>
      </c>
      <c r="Q10" s="70">
        <f>'DIGITAÇÃO CALENDÁRIO PROFESSOR'!Q64</f>
        <v>0.58333333333333337</v>
      </c>
      <c r="R10" s="142"/>
    </row>
    <row r="11" spans="1:18" ht="14.25" customHeight="1">
      <c r="A11" s="411" t="str">
        <f>'DIGITAÇÃO CALENDÁRIO PROFESSOR'!A65:D65</f>
        <v>Nutrição e Dietética</v>
      </c>
      <c r="B11" s="394"/>
      <c r="C11" s="394"/>
      <c r="D11" s="395"/>
      <c r="E11" s="393" t="str">
        <f>'DIGITAÇÃO CALENDÁRIO PROFESSOR'!E65:F65</f>
        <v>KARINE CARVALHO POSSI</v>
      </c>
      <c r="F11" s="394"/>
      <c r="G11" s="65">
        <f>'DIGITAÇÃO CALENDÁRIO PROFESSOR'!G65</f>
        <v>41360</v>
      </c>
      <c r="H11" s="66">
        <f>'DIGITAÇÃO CALENDÁRIO PROFESSOR'!H65</f>
        <v>41416</v>
      </c>
      <c r="I11" s="144"/>
      <c r="J11" s="237">
        <f>'DIGITAÇÃO CALENDÁRIO PROFESSOR'!J65</f>
        <v>41456</v>
      </c>
      <c r="K11" s="238">
        <f>'DIGITAÇÃO CALENDÁRIO PROFESSOR'!K65</f>
        <v>41464</v>
      </c>
      <c r="L11" s="134"/>
      <c r="M11" s="67">
        <f>'DIGITAÇÃO CALENDÁRIO PROFESSOR'!M65</f>
        <v>0.5625</v>
      </c>
      <c r="N11" s="68">
        <f>'DIGITAÇÃO CALENDÁRIO PROFESSOR'!N65</f>
        <v>0.5625</v>
      </c>
      <c r="O11" s="134"/>
      <c r="P11" s="69">
        <f>'DIGITAÇÃO CALENDÁRIO PROFESSOR'!P65</f>
        <v>0.58333333333333337</v>
      </c>
      <c r="Q11" s="70">
        <f>'DIGITAÇÃO CALENDÁRIO PROFESSOR'!Q65</f>
        <v>0.58333333333333337</v>
      </c>
      <c r="R11" s="142"/>
    </row>
    <row r="12" spans="1:18" ht="14.25" customHeight="1">
      <c r="A12" s="411" t="str">
        <f>'DIGITAÇÃO CALENDÁRIO PROFESSOR'!A66:D66</f>
        <v>Microbio. e Parasito.</v>
      </c>
      <c r="B12" s="394"/>
      <c r="C12" s="394"/>
      <c r="D12" s="395"/>
      <c r="E12" s="393" t="str">
        <f>'DIGITAÇÃO CALENDÁRIO PROFESSOR'!E66:F66</f>
        <v>CRISTINA</v>
      </c>
      <c r="F12" s="394"/>
      <c r="G12" s="65">
        <f>'DIGITAÇÃO CALENDÁRIO PROFESSOR'!G66</f>
        <v>41355</v>
      </c>
      <c r="H12" s="66">
        <f>'DIGITAÇÃO CALENDÁRIO PROFESSOR'!H66</f>
        <v>41411</v>
      </c>
      <c r="I12" s="144"/>
      <c r="J12" s="237">
        <f>'DIGITAÇÃO CALENDÁRIO PROFESSOR'!J66</f>
        <v>41457</v>
      </c>
      <c r="K12" s="238">
        <f>'DIGITAÇÃO CALENDÁRIO PROFESSOR'!K66</f>
        <v>41465</v>
      </c>
      <c r="L12" s="134"/>
      <c r="M12" s="67">
        <f>'DIGITAÇÃO CALENDÁRIO PROFESSOR'!M66</f>
        <v>0.5625</v>
      </c>
      <c r="N12" s="68">
        <f>'DIGITAÇÃO CALENDÁRIO PROFESSOR'!N66</f>
        <v>0.5625</v>
      </c>
      <c r="O12" s="137"/>
      <c r="P12" s="69">
        <f>'DIGITAÇÃO CALENDÁRIO PROFESSOR'!P66</f>
        <v>0.58333333333333337</v>
      </c>
      <c r="Q12" s="70">
        <f>'DIGITAÇÃO CALENDÁRIO PROFESSOR'!Q66</f>
        <v>0.58333333333333337</v>
      </c>
      <c r="R12" s="142"/>
    </row>
    <row r="13" spans="1:18" ht="14.25" customHeight="1">
      <c r="A13" s="411" t="str">
        <f>'DIGITAÇÃO CALENDÁRIO PROFESSOR'!A67:D67</f>
        <v>Promoção de Biosse. nas A. de Enfermagem</v>
      </c>
      <c r="B13" s="394"/>
      <c r="C13" s="394"/>
      <c r="D13" s="395"/>
      <c r="E13" s="393" t="str">
        <f>'DIGITAÇÃO CALENDÁRIO PROFESSOR'!E67:F67</f>
        <v>KARINE CARVALHO POSSI</v>
      </c>
      <c r="F13" s="394"/>
      <c r="G13" s="65">
        <f>'DIGITAÇÃO CALENDÁRIO PROFESSOR'!G67</f>
        <v>41367</v>
      </c>
      <c r="H13" s="66">
        <f>'DIGITAÇÃO CALENDÁRIO PROFESSOR'!H67</f>
        <v>41423</v>
      </c>
      <c r="I13" s="144"/>
      <c r="J13" s="237">
        <f>'DIGITAÇÃO CALENDÁRIO PROFESSOR'!J67</f>
        <v>41456</v>
      </c>
      <c r="K13" s="238">
        <f>'DIGITAÇÃO CALENDÁRIO PROFESSOR'!K67</f>
        <v>41464</v>
      </c>
      <c r="L13" s="134"/>
      <c r="M13" s="67">
        <f>'DIGITAÇÃO CALENDÁRIO PROFESSOR'!M67</f>
        <v>0.65277777777777779</v>
      </c>
      <c r="N13" s="68">
        <f>'DIGITAÇÃO CALENDÁRIO PROFESSOR'!N67</f>
        <v>0.65277777777777779</v>
      </c>
      <c r="O13" s="134"/>
      <c r="P13" s="69">
        <f>'DIGITAÇÃO CALENDÁRIO PROFESSOR'!P67</f>
        <v>0.58333333333333337</v>
      </c>
      <c r="Q13" s="70">
        <f>'DIGITAÇÃO CALENDÁRIO PROFESSOR'!Q67</f>
        <v>0.58333333333333337</v>
      </c>
      <c r="R13" s="142"/>
    </row>
    <row r="14" spans="1:18" ht="14.25" customHeight="1">
      <c r="A14" s="411" t="str">
        <f>'DIGITAÇÃO CALENDÁRIO PROFESSOR'!A68:D68</f>
        <v>Farmaco. e Cálc. de Dosa.de Medica. I</v>
      </c>
      <c r="B14" s="394"/>
      <c r="C14" s="394"/>
      <c r="D14" s="395"/>
      <c r="E14" s="393" t="str">
        <f>'DIGITAÇÃO CALENDÁRIO PROFESSOR'!E68:F68</f>
        <v>VIVIANE</v>
      </c>
      <c r="F14" s="394"/>
      <c r="G14" s="65">
        <f>'DIGITAÇÃO CALENDÁRIO PROFESSOR'!G68</f>
        <v>41358</v>
      </c>
      <c r="H14" s="66">
        <f>'DIGITAÇÃO CALENDÁRIO PROFESSOR'!H68</f>
        <v>41407</v>
      </c>
      <c r="I14" s="144"/>
      <c r="J14" s="237">
        <f>'DIGITAÇÃO CALENDÁRIO PROFESSOR'!J68</f>
        <v>41457</v>
      </c>
      <c r="K14" s="238">
        <f>'DIGITAÇÃO CALENDÁRIO PROFESSOR'!K68</f>
        <v>41465</v>
      </c>
      <c r="L14" s="134"/>
      <c r="M14" s="67">
        <f>'DIGITAÇÃO CALENDÁRIO PROFESSOR'!M68</f>
        <v>0.5625</v>
      </c>
      <c r="N14" s="68">
        <f>'DIGITAÇÃO CALENDÁRIO PROFESSOR'!N68</f>
        <v>0.5625</v>
      </c>
      <c r="O14" s="134"/>
      <c r="P14" s="69">
        <f>'DIGITAÇÃO CALENDÁRIO PROFESSOR'!P68</f>
        <v>0.58333333333333337</v>
      </c>
      <c r="Q14" s="70">
        <f>'DIGITAÇÃO CALENDÁRIO PROFESSOR'!Q68</f>
        <v>0.58333333333333337</v>
      </c>
      <c r="R14" s="142"/>
    </row>
    <row r="15" spans="1:18" ht="14.25" customHeight="1">
      <c r="A15" s="411" t="str">
        <f>'DIGITAÇÃO CALENDÁRIO PROFESSOR'!A69:D69</f>
        <v>xxxxx</v>
      </c>
      <c r="B15" s="394"/>
      <c r="C15" s="394"/>
      <c r="D15" s="395"/>
      <c r="E15" s="393">
        <f>'DIGITAÇÃO CALENDÁRIO PROFESSOR'!E69:F69</f>
        <v>0</v>
      </c>
      <c r="F15" s="394"/>
      <c r="G15" s="65">
        <f>'DIGITAÇÃO CALENDÁRIO PROFESSOR'!G69</f>
        <v>0</v>
      </c>
      <c r="H15" s="66">
        <f>'DIGITAÇÃO CALENDÁRIO PROFESSOR'!H69</f>
        <v>0</v>
      </c>
      <c r="I15" s="144"/>
      <c r="J15" s="237">
        <f>'DIGITAÇÃO CALENDÁRIO PROFESSOR'!J69</f>
        <v>0</v>
      </c>
      <c r="K15" s="238">
        <f>'DIGITAÇÃO CALENDÁRIO PROFESSOR'!K69</f>
        <v>0</v>
      </c>
      <c r="L15" s="134"/>
      <c r="M15" s="67">
        <f>'DIGITAÇÃO CALENDÁRIO PROFESSOR'!M69</f>
        <v>0</v>
      </c>
      <c r="N15" s="68">
        <f>'DIGITAÇÃO CALENDÁRIO PROFESSOR'!N69</f>
        <v>0</v>
      </c>
      <c r="O15" s="134"/>
      <c r="P15" s="69">
        <f>'DIGITAÇÃO CALENDÁRIO PROFESSOR'!P69</f>
        <v>0.58333333333333337</v>
      </c>
      <c r="Q15" s="70">
        <f>'DIGITAÇÃO CALENDÁRIO PROFESSOR'!Q69</f>
        <v>0.58333333333333337</v>
      </c>
      <c r="R15" s="142"/>
    </row>
    <row r="16" spans="1:18" ht="14.25" customHeight="1">
      <c r="A16" s="411" t="str">
        <f>'DIGITAÇÃO CALENDÁRIO PROFESSOR'!A70:D70</f>
        <v>xxxxx</v>
      </c>
      <c r="B16" s="394"/>
      <c r="C16" s="394"/>
      <c r="D16" s="395"/>
      <c r="E16" s="393">
        <f>'DIGITAÇÃO CALENDÁRIO PROFESSOR'!E70:F70</f>
        <v>0</v>
      </c>
      <c r="F16" s="394"/>
      <c r="G16" s="65">
        <f>'DIGITAÇÃO CALENDÁRIO PROFESSOR'!G70</f>
        <v>0</v>
      </c>
      <c r="H16" s="66">
        <f>'DIGITAÇÃO CALENDÁRIO PROFESSOR'!H70</f>
        <v>0</v>
      </c>
      <c r="I16" s="144"/>
      <c r="J16" s="237">
        <f>'DIGITAÇÃO CALENDÁRIO PROFESSOR'!J70</f>
        <v>0</v>
      </c>
      <c r="K16" s="238">
        <f>'DIGITAÇÃO CALENDÁRIO PROFESSOR'!K70</f>
        <v>0</v>
      </c>
      <c r="L16" s="134"/>
      <c r="M16" s="67">
        <f>'DIGITAÇÃO CALENDÁRIO PROFESSOR'!M70</f>
        <v>0</v>
      </c>
      <c r="N16" s="68">
        <f>'DIGITAÇÃO CALENDÁRIO PROFESSOR'!N70</f>
        <v>0</v>
      </c>
      <c r="O16" s="134"/>
      <c r="P16" s="69">
        <f>'DIGITAÇÃO CALENDÁRIO PROFESSOR'!P70</f>
        <v>0.58333333333333337</v>
      </c>
      <c r="Q16" s="70">
        <f>'DIGITAÇÃO CALENDÁRIO PROFESSOR'!Q70</f>
        <v>0.58333333333333337</v>
      </c>
      <c r="R16" s="142"/>
    </row>
    <row r="17" spans="1:18" ht="14.25" customHeight="1" thickBot="1">
      <c r="A17" s="412" t="str">
        <f>'DIGITAÇÃO CALENDÁRIO PROFESSOR'!A71:D71</f>
        <v>xxxxx</v>
      </c>
      <c r="B17" s="413"/>
      <c r="C17" s="413"/>
      <c r="D17" s="414"/>
      <c r="E17" s="415">
        <f>'DIGITAÇÃO CALENDÁRIO PROFESSOR'!E71:F71</f>
        <v>0</v>
      </c>
      <c r="F17" s="413"/>
      <c r="G17" s="75">
        <f>'DIGITAÇÃO CALENDÁRIO PROFESSOR'!G71</f>
        <v>0</v>
      </c>
      <c r="H17" s="76">
        <f>'DIGITAÇÃO CALENDÁRIO PROFESSOR'!H71</f>
        <v>0</v>
      </c>
      <c r="I17" s="144"/>
      <c r="J17" s="239">
        <f>'DIGITAÇÃO CALENDÁRIO PROFESSOR'!J71</f>
        <v>0</v>
      </c>
      <c r="K17" s="240">
        <f>'DIGITAÇÃO CALENDÁRIO PROFESSOR'!K71</f>
        <v>0</v>
      </c>
      <c r="L17" s="134"/>
      <c r="M17" s="71">
        <f>'DIGITAÇÃO CALENDÁRIO PROFESSOR'!M71</f>
        <v>0</v>
      </c>
      <c r="N17" s="72">
        <f>'DIGITAÇÃO CALENDÁRIO PROFESSOR'!N71</f>
        <v>0</v>
      </c>
      <c r="O17" s="134"/>
      <c r="P17" s="73">
        <f>'DIGITAÇÃO CALENDÁRIO PROFESSOR'!P71</f>
        <v>0.58333333333333337</v>
      </c>
      <c r="Q17" s="74">
        <f>'DIGITAÇÃO CALENDÁRIO PROFESSOR'!Q71</f>
        <v>0.58333333333333337</v>
      </c>
      <c r="R17" s="142"/>
    </row>
    <row r="18" spans="1:18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5">
      <c r="D19" s="2"/>
      <c r="E19" s="404" t="str">
        <f>'DIGITAÇÃO CALENDÁRIO PROFESSOR'!T59</f>
        <v>PROGRAMAÇÃO FINAL DE MÓDULO</v>
      </c>
      <c r="F19" s="405"/>
      <c r="G19" s="405"/>
      <c r="H19" s="405"/>
      <c r="I19" s="405"/>
      <c r="J19" s="405"/>
      <c r="K19" s="406" t="str">
        <f>'DIGITAÇÃO CALENDÁRIO PROFESSOR'!Z59</f>
        <v>I</v>
      </c>
      <c r="L19" s="405"/>
    </row>
    <row r="20" spans="1:18" ht="15">
      <c r="D20" s="2"/>
      <c r="E20" s="407" t="s">
        <v>41</v>
      </c>
      <c r="F20" s="408"/>
      <c r="G20" s="408"/>
      <c r="H20" s="409"/>
      <c r="I20" s="410" t="s">
        <v>50</v>
      </c>
      <c r="J20" s="409"/>
      <c r="K20" s="410" t="s">
        <v>48</v>
      </c>
      <c r="L20" s="409"/>
      <c r="M20" s="7"/>
    </row>
    <row r="21" spans="1:18" ht="12.75">
      <c r="D21" s="2"/>
      <c r="E21" s="393" t="str">
        <f>'DIGITAÇÃO CALENDÁRIO PROFESSOR'!T61</f>
        <v>PROVA SUBSTITUTIVA</v>
      </c>
      <c r="F21" s="394"/>
      <c r="G21" s="394"/>
      <c r="H21" s="395"/>
      <c r="I21" s="396" t="str">
        <f>'DIGITAÇÃO CALENDÁRIO PROFESSOR'!X61</f>
        <v>28/06/2013;1,2/07/2013</v>
      </c>
      <c r="J21" s="403"/>
      <c r="K21" s="398">
        <f>'DIGITAÇÃO CALENDÁRIO PROFESSOR'!Z61</f>
        <v>0.58333333333333337</v>
      </c>
      <c r="L21" s="395"/>
      <c r="M21" s="7"/>
    </row>
    <row r="22" spans="1:18" ht="12.75">
      <c r="D22" s="2"/>
      <c r="E22" s="393" t="str">
        <f>'DIGITAÇÃO CALENDÁRIO PROFESSOR'!T62</f>
        <v>1º CONSELHO DE CLASSE</v>
      </c>
      <c r="F22" s="394"/>
      <c r="G22" s="394"/>
      <c r="H22" s="395"/>
      <c r="I22" s="396">
        <f>'DIGITAÇÃO CALENDÁRIO PROFESSOR'!X62</f>
        <v>41458</v>
      </c>
      <c r="J22" s="403"/>
      <c r="K22" s="398">
        <f>'DIGITAÇÃO CALENDÁRIO PROFESSOR'!Z62</f>
        <v>0.54166666666666663</v>
      </c>
      <c r="L22" s="395"/>
      <c r="M22" s="7"/>
    </row>
    <row r="23" spans="1:18" ht="12.75">
      <c r="D23" s="2"/>
      <c r="E23" s="393" t="str">
        <f>'DIGITAÇÃO CALENDÁRIO PROFESSOR'!T63</f>
        <v>RESULTADO PRÉ-RECUPERAÇÃO</v>
      </c>
      <c r="F23" s="394"/>
      <c r="G23" s="394"/>
      <c r="H23" s="395"/>
      <c r="I23" s="396">
        <f>'DIGITAÇÃO CALENDÁRIO PROFESSOR'!X63</f>
        <v>41460</v>
      </c>
      <c r="J23" s="403"/>
      <c r="K23" s="398">
        <f>'DIGITAÇÃO CALENDÁRIO PROFESSOR'!Z63</f>
        <v>0.54166666666666663</v>
      </c>
      <c r="L23" s="395"/>
      <c r="M23" s="7"/>
    </row>
    <row r="24" spans="1:18" ht="12.75">
      <c r="D24" s="2"/>
      <c r="E24" s="393" t="str">
        <f>'DIGITAÇÃO CALENDÁRIO PROFESSOR'!T64</f>
        <v>DATA DE ENTREGA PROVA RECUPERAÇÃO</v>
      </c>
      <c r="F24" s="394"/>
      <c r="G24" s="394"/>
      <c r="H24" s="395"/>
      <c r="I24" s="396">
        <f>'DIGITAÇÃO CALENDÁRIO PROFESSOR'!X64</f>
        <v>41460</v>
      </c>
      <c r="J24" s="403"/>
      <c r="K24" s="398">
        <f>'DIGITAÇÃO CALENDÁRIO PROFESSOR'!Z64</f>
        <v>0.54166666666666663</v>
      </c>
      <c r="L24" s="395"/>
      <c r="M24" s="7"/>
    </row>
    <row r="25" spans="1:18" ht="12.75">
      <c r="D25" s="2"/>
      <c r="E25" s="393" t="str">
        <f>'DIGITAÇÃO CALENDÁRIO PROFESSOR'!T65</f>
        <v>RECUPERAÇÃO</v>
      </c>
      <c r="F25" s="394"/>
      <c r="G25" s="394"/>
      <c r="H25" s="395"/>
      <c r="I25" s="396" t="str">
        <f>'DIGITAÇÃO CALENDÁRIO PROFESSOR'!X65</f>
        <v>8,9,10/07/2013</v>
      </c>
      <c r="J25" s="403"/>
      <c r="K25" s="398">
        <f>'DIGITAÇÃO CALENDÁRIO PROFESSOR'!Z65</f>
        <v>0.58333333333333337</v>
      </c>
      <c r="L25" s="395"/>
      <c r="M25" s="7"/>
    </row>
    <row r="26" spans="1:18" ht="12.75">
      <c r="D26" s="2"/>
      <c r="E26" s="393" t="str">
        <f>'DIGITAÇÃO CALENDÁRIO PROFESSOR'!T66</f>
        <v>2º CONSELHO DE CLASSE</v>
      </c>
      <c r="F26" s="394"/>
      <c r="G26" s="394"/>
      <c r="H26" s="395"/>
      <c r="I26" s="396">
        <f>'DIGITAÇÃO CALENDÁRIO PROFESSOR'!X66</f>
        <v>41466</v>
      </c>
      <c r="J26" s="403"/>
      <c r="K26" s="398">
        <f>'DIGITAÇÃO CALENDÁRIO PROFESSOR'!Z66</f>
        <v>0.54166666666666663</v>
      </c>
      <c r="L26" s="395"/>
      <c r="M26" s="7"/>
    </row>
    <row r="27" spans="1:18" ht="12.75">
      <c r="D27" s="2"/>
      <c r="E27" s="393" t="str">
        <f>'DIGITAÇÃO CALENDÁRIO PROFESSOR'!T67</f>
        <v>RESULTADO PÓS-RECUPERAÇÃO</v>
      </c>
      <c r="F27" s="394"/>
      <c r="G27" s="394"/>
      <c r="H27" s="395"/>
      <c r="I27" s="396">
        <f>'DIGITAÇÃO CALENDÁRIO PROFESSOR'!X67</f>
        <v>41467</v>
      </c>
      <c r="J27" s="403"/>
      <c r="K27" s="398">
        <f>'DIGITAÇÃO CALENDÁRIO PROFESSOR'!Z67</f>
        <v>0.54166666666666663</v>
      </c>
      <c r="L27" s="395"/>
      <c r="M27" s="7"/>
    </row>
    <row r="28" spans="1:18" ht="12.75">
      <c r="D28" s="2"/>
      <c r="E28" s="393" t="str">
        <f>'DIGITAÇÃO CALENDÁRIO PROFESSOR'!T68</f>
        <v>RETORNO AS AULAS</v>
      </c>
      <c r="F28" s="394"/>
      <c r="G28" s="394"/>
      <c r="H28" s="395"/>
      <c r="I28" s="396">
        <f>'DIGITAÇÃO CALENDÁRIO PROFESSOR'!X68</f>
        <v>41491</v>
      </c>
      <c r="J28" s="403"/>
      <c r="K28" s="398">
        <f>'DIGITAÇÃO CALENDÁRIO PROFESSOR'!Z68</f>
        <v>0.54166666666666663</v>
      </c>
      <c r="L28" s="395"/>
      <c r="M28" s="205"/>
      <c r="N28" s="242"/>
      <c r="O28" s="242"/>
      <c r="P28" s="242"/>
      <c r="Q28" s="242"/>
    </row>
    <row r="29" spans="1:18" ht="14.25" customHeight="1">
      <c r="D29" s="2"/>
      <c r="E29" s="393"/>
      <c r="F29" s="394"/>
      <c r="G29" s="394"/>
      <c r="H29" s="395"/>
      <c r="I29" s="399" t="str">
        <f>'DIGITAÇÃO CALENDÁRIO PROFESSOR'!X69</f>
        <v>DATA</v>
      </c>
      <c r="J29" s="400"/>
      <c r="K29" s="401" t="str">
        <f>'DIGITAÇÃO CALENDÁRIO PROFESSOR'!Z69</f>
        <v>LOCAL DE ENTREGA</v>
      </c>
      <c r="L29" s="402"/>
      <c r="M29" s="205"/>
      <c r="N29" s="242"/>
      <c r="O29" s="242"/>
      <c r="P29" s="242"/>
      <c r="Q29" s="242"/>
    </row>
    <row r="30" spans="1:18" ht="12.75">
      <c r="D30" s="2"/>
      <c r="E30" s="387" t="str">
        <f>'DIGITAÇÃO CALENDÁRIO PROFESSOR'!T70</f>
        <v>PROJETO INTEGRADOR(PI)</v>
      </c>
      <c r="F30" s="388"/>
      <c r="G30" s="388"/>
      <c r="H30" s="389"/>
      <c r="I30" s="396">
        <f>'DIGITAÇÃO CALENDÁRIO PROFESSOR'!X70</f>
        <v>41421</v>
      </c>
      <c r="J30" s="397"/>
      <c r="K30" s="398" t="str">
        <f>'DIGITAÇÃO CALENDÁRIO PROFESSOR'!Z70</f>
        <v>Recepção do Colégio</v>
      </c>
      <c r="L30" s="391"/>
      <c r="M30" s="219"/>
      <c r="N30" s="242"/>
      <c r="O30" s="242"/>
      <c r="P30" s="242"/>
      <c r="Q30" s="242"/>
    </row>
    <row r="31" spans="1:18" ht="12.75">
      <c r="D31" s="2"/>
      <c r="E31" s="387" t="str">
        <f>'DIGITAÇÃO CALENDÁRIO PROFESSOR'!T71</f>
        <v>INICIO ESTÁGIO</v>
      </c>
      <c r="F31" s="388"/>
      <c r="G31" s="388"/>
      <c r="H31" s="389"/>
      <c r="I31" s="390">
        <f>'DIGITAÇÃO CALENDÁRIO PROFESSOR'!X71</f>
        <v>41339</v>
      </c>
      <c r="J31" s="391"/>
      <c r="K31" s="391"/>
      <c r="L31" s="391"/>
      <c r="M31" s="242"/>
      <c r="N31" s="382" t="str">
        <f>'DIGITAÇÃO CALENDÁRIO PROFESSOR'!AC71</f>
        <v>Adnailton Costa</v>
      </c>
      <c r="O31" s="383"/>
      <c r="P31" s="383"/>
      <c r="Q31" s="383"/>
    </row>
    <row r="32" spans="1:18" ht="12.75">
      <c r="D32" s="2"/>
      <c r="E32" s="392" t="str">
        <f>'DIGITAÇÃO CALENDÁRIO PROFESSOR'!T72</f>
        <v>REMATRÍCULA</v>
      </c>
      <c r="F32" s="388"/>
      <c r="G32" s="388"/>
      <c r="H32" s="389"/>
      <c r="I32" s="390" t="str">
        <f>'DIGITAÇÃO CALENDÁRIO PROFESSOR'!X72</f>
        <v>DATAS DISPONÍVEL NO FINAL DO MÓDULO NA RECEPÇÃO</v>
      </c>
      <c r="J32" s="391"/>
      <c r="K32" s="391"/>
      <c r="L32" s="391"/>
      <c r="M32" s="242"/>
      <c r="N32" s="384" t="str">
        <f>'DIGITAÇÃO CALENDÁRIO PROFESSOR'!AC72</f>
        <v>Biomédico/Coordenador Geral</v>
      </c>
      <c r="O32" s="385"/>
      <c r="P32" s="385"/>
      <c r="Q32" s="385"/>
    </row>
  </sheetData>
  <sheetProtection password="CC86" sheet="1" objects="1" scenarios="1"/>
  <mergeCells count="74">
    <mergeCell ref="A1:R1"/>
    <mergeCell ref="A2:R2"/>
    <mergeCell ref="A4:E4"/>
    <mergeCell ref="F4:J4"/>
    <mergeCell ref="K4:L4"/>
    <mergeCell ref="M4:N4"/>
    <mergeCell ref="O4:R4"/>
    <mergeCell ref="A5:R5"/>
    <mergeCell ref="A6:D7"/>
    <mergeCell ref="E6:F7"/>
    <mergeCell ref="A8:D8"/>
    <mergeCell ref="E8:F8"/>
    <mergeCell ref="G6:H6"/>
    <mergeCell ref="J6:K6"/>
    <mergeCell ref="M6:Q6"/>
    <mergeCell ref="A9:D9"/>
    <mergeCell ref="E9:F9"/>
    <mergeCell ref="A10:D10"/>
    <mergeCell ref="E10:F10"/>
    <mergeCell ref="A11:D11"/>
    <mergeCell ref="E11:F11"/>
    <mergeCell ref="A12:D12"/>
    <mergeCell ref="E12:F12"/>
    <mergeCell ref="A13:D13"/>
    <mergeCell ref="E13:F13"/>
    <mergeCell ref="A14:D14"/>
    <mergeCell ref="E14:F14"/>
    <mergeCell ref="A15:D15"/>
    <mergeCell ref="E15:F15"/>
    <mergeCell ref="A16:D16"/>
    <mergeCell ref="E16:F16"/>
    <mergeCell ref="A17:D17"/>
    <mergeCell ref="E17:F17"/>
    <mergeCell ref="E19:J19"/>
    <mergeCell ref="K19:L19"/>
    <mergeCell ref="E20:H20"/>
    <mergeCell ref="I20:J20"/>
    <mergeCell ref="K20:L20"/>
    <mergeCell ref="E21:H21"/>
    <mergeCell ref="I21:J21"/>
    <mergeCell ref="K21:L21"/>
    <mergeCell ref="E22:H22"/>
    <mergeCell ref="I22:J22"/>
    <mergeCell ref="K22:L22"/>
    <mergeCell ref="E23:H23"/>
    <mergeCell ref="I23:J23"/>
    <mergeCell ref="K23:L23"/>
    <mergeCell ref="E24:H24"/>
    <mergeCell ref="I24:J24"/>
    <mergeCell ref="K24:L24"/>
    <mergeCell ref="E25:H25"/>
    <mergeCell ref="I25:J25"/>
    <mergeCell ref="K25:L25"/>
    <mergeCell ref="E26:H26"/>
    <mergeCell ref="I26:J26"/>
    <mergeCell ref="K26:L26"/>
    <mergeCell ref="E27:H27"/>
    <mergeCell ref="I27:J27"/>
    <mergeCell ref="K27:L27"/>
    <mergeCell ref="E28:H28"/>
    <mergeCell ref="I28:J28"/>
    <mergeCell ref="K28:L28"/>
    <mergeCell ref="E29:H29"/>
    <mergeCell ref="E30:H30"/>
    <mergeCell ref="I30:J30"/>
    <mergeCell ref="K30:L30"/>
    <mergeCell ref="I29:J29"/>
    <mergeCell ref="K29:L29"/>
    <mergeCell ref="E31:H31"/>
    <mergeCell ref="I31:L31"/>
    <mergeCell ref="N31:Q31"/>
    <mergeCell ref="E32:H32"/>
    <mergeCell ref="I32:L32"/>
    <mergeCell ref="N32:Q32"/>
  </mergeCell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9"/>
  <sheetViews>
    <sheetView showGridLines="0" topLeftCell="A43" workbookViewId="0">
      <selection activeCell="M59" sqref="M59"/>
    </sheetView>
  </sheetViews>
  <sheetFormatPr defaultRowHeight="14.25" customHeight="1"/>
  <cols>
    <col min="1" max="10" width="9.140625" customWidth="1"/>
  </cols>
  <sheetData>
    <row r="1" spans="1:10" ht="21">
      <c r="A1" s="457" t="s">
        <v>17</v>
      </c>
      <c r="B1" s="430"/>
      <c r="C1" s="430"/>
      <c r="D1" s="430"/>
      <c r="E1" s="430"/>
      <c r="F1" s="430"/>
      <c r="G1" s="430"/>
      <c r="H1" s="430"/>
      <c r="I1" s="430"/>
      <c r="J1" s="430"/>
    </row>
    <row r="3" spans="1:10" ht="18.75">
      <c r="A3" s="458" t="s">
        <v>36</v>
      </c>
      <c r="B3" s="430"/>
      <c r="C3" s="430"/>
      <c r="D3" s="430"/>
      <c r="E3" s="430"/>
      <c r="F3" s="430"/>
      <c r="G3" s="430"/>
      <c r="H3" s="430"/>
      <c r="I3" s="430"/>
      <c r="J3" s="430"/>
    </row>
    <row r="4" spans="1:10" ht="21">
      <c r="A4" s="457" t="s">
        <v>0</v>
      </c>
      <c r="B4" s="430"/>
      <c r="C4" s="430"/>
      <c r="D4" s="430"/>
      <c r="E4" s="430"/>
      <c r="F4" s="430"/>
      <c r="G4" s="430"/>
      <c r="H4" s="430"/>
      <c r="I4" s="430"/>
      <c r="J4" s="430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59" t="str">
        <f>'DIGITAÇÃO DE DADOS'!J9</f>
        <v>Fevereiro MI</v>
      </c>
      <c r="D6" s="408"/>
      <c r="E6" s="408"/>
      <c r="F6" s="409"/>
      <c r="G6" s="460" t="s">
        <v>28</v>
      </c>
      <c r="H6" s="461"/>
      <c r="I6" s="236" t="str">
        <f>'DIGITAÇÃO DE DADOS'!J7</f>
        <v>I</v>
      </c>
      <c r="J6" s="7"/>
    </row>
    <row r="7" spans="1:10" ht="26.25">
      <c r="B7" s="8" t="s">
        <v>49</v>
      </c>
      <c r="C7" s="462" t="str">
        <f>'DIGITAÇÃO DE DADOS'!F9</f>
        <v>Enfermagem</v>
      </c>
      <c r="D7" s="408"/>
      <c r="E7" s="408"/>
      <c r="F7" s="409"/>
      <c r="G7" s="460" t="s">
        <v>276</v>
      </c>
      <c r="H7" s="461"/>
      <c r="I7" s="235" t="str">
        <f>'DIGITAÇÃO DE DADOS'!J11</f>
        <v>Vespertino</v>
      </c>
    </row>
    <row r="8" spans="1:10" ht="18.75">
      <c r="A8" s="463" t="s">
        <v>8</v>
      </c>
      <c r="B8" s="430"/>
      <c r="C8" s="405"/>
      <c r="D8" s="405"/>
      <c r="E8" s="405"/>
      <c r="F8" s="405"/>
      <c r="G8" s="405"/>
      <c r="H8" s="430"/>
      <c r="I8" s="405"/>
      <c r="J8" s="430"/>
    </row>
    <row r="9" spans="1:10" ht="15">
      <c r="A9" s="2"/>
      <c r="B9" s="464" t="str">
        <f>'DIGITAÇÃO CALENDÁRIO PROFESSOR'!T59</f>
        <v>PROGRAMAÇÃO FINAL DE MÓDULO</v>
      </c>
      <c r="C9" s="408"/>
      <c r="D9" s="408"/>
      <c r="E9" s="408"/>
      <c r="F9" s="408"/>
      <c r="G9" s="408"/>
      <c r="H9" s="465" t="str">
        <f>I6</f>
        <v>I</v>
      </c>
      <c r="I9" s="408"/>
    </row>
    <row r="10" spans="1:10" ht="15">
      <c r="A10" s="2"/>
      <c r="B10" s="407" t="s">
        <v>41</v>
      </c>
      <c r="C10" s="408"/>
      <c r="D10" s="408"/>
      <c r="E10" s="409"/>
      <c r="F10" s="410" t="s">
        <v>50</v>
      </c>
      <c r="G10" s="409"/>
      <c r="H10" s="410" t="s">
        <v>48</v>
      </c>
      <c r="I10" s="409"/>
      <c r="J10" s="7"/>
    </row>
    <row r="11" spans="1:10" ht="12.75">
      <c r="A11" s="2"/>
      <c r="B11" s="435" t="str">
        <f>'DIGITAÇÃO CALENDÁRIO PROFESSOR'!T61</f>
        <v>PROVA SUBSTITUTIVA</v>
      </c>
      <c r="C11" s="408"/>
      <c r="D11" s="408"/>
      <c r="E11" s="409"/>
      <c r="F11" s="438" t="str">
        <f>'DIGITAÇÃO CALENDÁRIO PROFESSOR'!X61</f>
        <v>28/06/2013;1,2/07/2013</v>
      </c>
      <c r="G11" s="454"/>
      <c r="H11" s="455">
        <f>'DIGITAÇÃO CALENDÁRIO PROFESSOR'!Z61</f>
        <v>0.58333333333333337</v>
      </c>
      <c r="I11" s="456"/>
      <c r="J11" s="7"/>
    </row>
    <row r="12" spans="1:10" ht="21">
      <c r="A12" s="2"/>
      <c r="B12" s="453" t="str">
        <f>'DIGITAÇÃO CALENDÁRIO PROFESSOR'!T62</f>
        <v>1º CONSELHO DE CLASSE</v>
      </c>
      <c r="C12" s="408"/>
      <c r="D12" s="408"/>
      <c r="E12" s="409"/>
      <c r="F12" s="438">
        <f>'DIGITAÇÃO CALENDÁRIO PROFESSOR'!X62</f>
        <v>41458</v>
      </c>
      <c r="G12" s="454"/>
      <c r="H12" s="455">
        <f>'DIGITAÇÃO CALENDÁRIO PROFESSOR'!Z62</f>
        <v>0.54166666666666663</v>
      </c>
      <c r="I12" s="456"/>
      <c r="J12" s="7"/>
    </row>
    <row r="13" spans="1:10" ht="12.75">
      <c r="A13" s="2"/>
      <c r="B13" s="435" t="str">
        <f>'DIGITAÇÃO CALENDÁRIO PROFESSOR'!T63</f>
        <v>RESULTADO PRÉ-RECUPERAÇÃO</v>
      </c>
      <c r="C13" s="408"/>
      <c r="D13" s="408"/>
      <c r="E13" s="409"/>
      <c r="F13" s="438">
        <f>'DIGITAÇÃO CALENDÁRIO PROFESSOR'!X63</f>
        <v>41460</v>
      </c>
      <c r="G13" s="454"/>
      <c r="H13" s="455">
        <f>'DIGITAÇÃO CALENDÁRIO PROFESSOR'!Z63</f>
        <v>0.54166666666666663</v>
      </c>
      <c r="I13" s="456"/>
      <c r="J13" s="7"/>
    </row>
    <row r="14" spans="1:10" ht="12.75">
      <c r="A14" s="2"/>
      <c r="B14" s="435" t="str">
        <f>'DIGITAÇÃO CALENDÁRIO PROFESSOR'!T64</f>
        <v>DATA DE ENTREGA PROVA RECUPERAÇÃO</v>
      </c>
      <c r="C14" s="408"/>
      <c r="D14" s="408"/>
      <c r="E14" s="409"/>
      <c r="F14" s="438">
        <f>'DIGITAÇÃO CALENDÁRIO PROFESSOR'!X64</f>
        <v>41460</v>
      </c>
      <c r="G14" s="454"/>
      <c r="H14" s="455">
        <f>'DIGITAÇÃO CALENDÁRIO PROFESSOR'!Z64</f>
        <v>0.54166666666666663</v>
      </c>
      <c r="I14" s="456"/>
      <c r="J14" s="7"/>
    </row>
    <row r="15" spans="1:10" ht="12.75">
      <c r="A15" s="2"/>
      <c r="B15" s="435" t="str">
        <f>'DIGITAÇÃO CALENDÁRIO PROFESSOR'!T65</f>
        <v>RECUPERAÇÃO</v>
      </c>
      <c r="C15" s="408"/>
      <c r="D15" s="408"/>
      <c r="E15" s="409"/>
      <c r="F15" s="438" t="str">
        <f>'DIGITAÇÃO CALENDÁRIO PROFESSOR'!X65</f>
        <v>8,9,10/07/2013</v>
      </c>
      <c r="G15" s="454"/>
      <c r="H15" s="455">
        <f>'DIGITAÇÃO CALENDÁRIO PROFESSOR'!Z65</f>
        <v>0.58333333333333337</v>
      </c>
      <c r="I15" s="456"/>
      <c r="J15" s="7"/>
    </row>
    <row r="16" spans="1:10" ht="21">
      <c r="A16" s="2"/>
      <c r="B16" s="453" t="str">
        <f>'DIGITAÇÃO CALENDÁRIO PROFESSOR'!T66</f>
        <v>2º CONSELHO DE CLASSE</v>
      </c>
      <c r="C16" s="408"/>
      <c r="D16" s="408"/>
      <c r="E16" s="409"/>
      <c r="F16" s="438">
        <f>'DIGITAÇÃO CALENDÁRIO PROFESSOR'!X66</f>
        <v>41466</v>
      </c>
      <c r="G16" s="454"/>
      <c r="H16" s="455">
        <f>'DIGITAÇÃO CALENDÁRIO PROFESSOR'!Z66</f>
        <v>0.54166666666666663</v>
      </c>
      <c r="I16" s="456"/>
      <c r="J16" s="7"/>
    </row>
    <row r="17" spans="1:10" ht="12.75">
      <c r="A17" s="2"/>
      <c r="B17" s="435" t="str">
        <f>'DIGITAÇÃO CALENDÁRIO PROFESSOR'!T67</f>
        <v>RESULTADO PÓS-RECUPERAÇÃO</v>
      </c>
      <c r="C17" s="408"/>
      <c r="D17" s="408"/>
      <c r="E17" s="409"/>
      <c r="F17" s="438">
        <f>'DIGITAÇÃO CALENDÁRIO PROFESSOR'!X67</f>
        <v>41467</v>
      </c>
      <c r="G17" s="454"/>
      <c r="H17" s="455">
        <f>'DIGITAÇÃO CALENDÁRIO PROFESSOR'!Z67</f>
        <v>0.54166666666666663</v>
      </c>
      <c r="I17" s="456"/>
      <c r="J17" s="7"/>
    </row>
    <row r="18" spans="1:10" ht="12.75">
      <c r="A18" s="2"/>
      <c r="B18" s="435" t="str">
        <f>'DIGITAÇÃO CALENDÁRIO PROFESSOR'!T68</f>
        <v>RETORNO AS AULAS</v>
      </c>
      <c r="C18" s="408"/>
      <c r="D18" s="408"/>
      <c r="E18" s="409"/>
      <c r="F18" s="438">
        <f>'DIGITAÇÃO CALENDÁRIO PROFESSOR'!X68</f>
        <v>41491</v>
      </c>
      <c r="G18" s="454"/>
      <c r="H18" s="455">
        <f>'DIGITAÇÃO CALENDÁRIO PROFESSOR'!Z68</f>
        <v>0.54166666666666663</v>
      </c>
      <c r="I18" s="456"/>
      <c r="J18" s="7"/>
    </row>
    <row r="19" spans="1:10" ht="14.25" customHeight="1">
      <c r="B19" s="446"/>
      <c r="C19" s="408"/>
      <c r="D19" s="408"/>
      <c r="E19" s="409"/>
      <c r="F19" s="441" t="str">
        <f>'DIGITAÇÃO CALENDÁRIO PROFESSOR'!X69</f>
        <v>DATA</v>
      </c>
      <c r="G19" s="442"/>
      <c r="H19" s="443" t="str">
        <f>'DIGITAÇÃO CALENDÁRIO PROFESSOR'!Z69</f>
        <v>LOCAL DE ENTREGA</v>
      </c>
      <c r="I19" s="444"/>
    </row>
    <row r="20" spans="1:10" ht="12.75">
      <c r="A20" s="2"/>
      <c r="B20" s="447" t="str">
        <f>'DIGITAÇÃO CALENDÁRIO PROFESSOR'!T70</f>
        <v>PROJETO INTEGRADOR(PI)</v>
      </c>
      <c r="C20" s="408"/>
      <c r="D20" s="408"/>
      <c r="E20" s="409"/>
      <c r="F20" s="438">
        <f>'DIGITAÇÃO CALENDÁRIO PROFESSOR'!X70</f>
        <v>41421</v>
      </c>
      <c r="G20" s="439"/>
      <c r="H20" s="448" t="str">
        <f>'DIGITAÇÃO CALENDÁRIO PROFESSOR'!Z70</f>
        <v>Recepção do Colégio</v>
      </c>
      <c r="I20" s="437"/>
      <c r="J20" s="7"/>
    </row>
    <row r="21" spans="1:10" ht="14.25" customHeight="1">
      <c r="A21" s="2"/>
      <c r="B21" s="449" t="str">
        <f>'DIGITAÇÃO CALENDÁRIO PROFESSOR'!T71</f>
        <v>INICIO ESTÁGIO</v>
      </c>
      <c r="C21" s="408"/>
      <c r="D21" s="408"/>
      <c r="E21" s="409"/>
      <c r="F21" s="450">
        <f>'DIGITAÇÃO CALENDÁRIO PROFESSOR'!X71</f>
        <v>41339</v>
      </c>
      <c r="G21" s="451"/>
      <c r="H21" s="451"/>
      <c r="I21" s="452"/>
      <c r="J21" s="7"/>
    </row>
    <row r="22" spans="1:10" ht="12.75">
      <c r="A22" s="1"/>
      <c r="B22" s="449" t="str">
        <f>'DIGITAÇÃO CALENDÁRIO PROFESSOR'!T72</f>
        <v>REMATRÍCULA</v>
      </c>
      <c r="C22" s="408"/>
      <c r="D22" s="408"/>
      <c r="E22" s="409"/>
      <c r="F22" s="450" t="str">
        <f>'DIGITAÇÃO CALENDÁRIO PROFESSOR'!X72</f>
        <v>DATAS DISPONÍVEL NO FINAL DO MÓDULO NA RECEPÇÃO</v>
      </c>
      <c r="G22" s="451"/>
      <c r="H22" s="451"/>
      <c r="I22" s="452"/>
      <c r="J22" s="9"/>
    </row>
    <row r="23" spans="1:10" ht="15">
      <c r="A23" s="445" t="s">
        <v>4</v>
      </c>
      <c r="B23" s="408"/>
      <c r="C23" s="408"/>
      <c r="D23" s="408"/>
      <c r="E23" s="408"/>
      <c r="F23" s="408"/>
      <c r="G23" s="408"/>
      <c r="H23" s="408"/>
      <c r="I23" s="408"/>
      <c r="J23" s="408"/>
    </row>
    <row r="24" spans="1:10" ht="15">
      <c r="A24" s="410"/>
      <c r="B24" s="408"/>
      <c r="C24" s="408"/>
      <c r="D24" s="408"/>
      <c r="E24" s="409"/>
      <c r="F24" s="410" t="s">
        <v>75</v>
      </c>
      <c r="G24" s="409"/>
      <c r="H24" s="410" t="s">
        <v>50</v>
      </c>
      <c r="I24" s="409"/>
      <c r="J24" s="3" t="s">
        <v>48</v>
      </c>
    </row>
    <row r="25" spans="1:10" ht="14.25" customHeight="1">
      <c r="A25" s="435" t="str">
        <f>'DIGITAÇÃO CALENDÁRIO PROFESSOR'!A62:D62</f>
        <v>I. à Enfermagem</v>
      </c>
      <c r="B25" s="436"/>
      <c r="C25" s="436"/>
      <c r="D25" s="436"/>
      <c r="E25" s="437"/>
      <c r="F25" s="435" t="str">
        <f>'DIGITAÇÃO CALENDÁRIO PROFESSOR'!E62</f>
        <v>CLARICE</v>
      </c>
      <c r="G25" s="437"/>
      <c r="H25" s="438">
        <f>'DIGITAÇÃO CALENDÁRIO PROFESSOR'!J62</f>
        <v>41453</v>
      </c>
      <c r="I25" s="439"/>
      <c r="J25" s="77">
        <f>'DIGITAÇÃO CALENDÁRIO PROFESSOR'!P62</f>
        <v>0.58333333333333337</v>
      </c>
    </row>
    <row r="26" spans="1:10" ht="14.25" customHeight="1">
      <c r="A26" s="435" t="str">
        <f>'DIGITAÇÃO CALENDÁRIO PROFESSOR'!A63:D63</f>
        <v>Anatomia e Fisiologia Humanas</v>
      </c>
      <c r="B26" s="436"/>
      <c r="C26" s="436"/>
      <c r="D26" s="436"/>
      <c r="E26" s="437"/>
      <c r="F26" s="435" t="str">
        <f>'DIGITAÇÃO CALENDÁRIO PROFESSOR'!E63</f>
        <v>CLARICE</v>
      </c>
      <c r="G26" s="437"/>
      <c r="H26" s="438">
        <f>'DIGITAÇÃO CALENDÁRIO PROFESSOR'!J63</f>
        <v>41456</v>
      </c>
      <c r="I26" s="439"/>
      <c r="J26" s="77">
        <f>'DIGITAÇÃO CALENDÁRIO PROFESSOR'!P63</f>
        <v>0.58333333333333337</v>
      </c>
    </row>
    <row r="27" spans="1:10" ht="14.25" customHeight="1">
      <c r="A27" s="435" t="str">
        <f>'DIGITAÇÃO CALENDÁRIO PROFESSOR'!A64:D64</f>
        <v>Ética Profissional</v>
      </c>
      <c r="B27" s="436"/>
      <c r="C27" s="436"/>
      <c r="D27" s="436"/>
      <c r="E27" s="437"/>
      <c r="F27" s="435" t="str">
        <f>'DIGITAÇÃO CALENDÁRIO PROFESSOR'!E64</f>
        <v>CRISTINA</v>
      </c>
      <c r="G27" s="437"/>
      <c r="H27" s="438">
        <f>'DIGITAÇÃO CALENDÁRIO PROFESSOR'!J64</f>
        <v>41453</v>
      </c>
      <c r="I27" s="439"/>
      <c r="J27" s="77">
        <f>'DIGITAÇÃO CALENDÁRIO PROFESSOR'!P64</f>
        <v>0.58333333333333337</v>
      </c>
    </row>
    <row r="28" spans="1:10" ht="14.25" customHeight="1">
      <c r="A28" s="435" t="str">
        <f>'DIGITAÇÃO CALENDÁRIO PROFESSOR'!A65:D65</f>
        <v>Nutrição e Dietética</v>
      </c>
      <c r="B28" s="436"/>
      <c r="C28" s="436"/>
      <c r="D28" s="436"/>
      <c r="E28" s="437"/>
      <c r="F28" s="435" t="str">
        <f>'DIGITAÇÃO CALENDÁRIO PROFESSOR'!E65</f>
        <v>KARINE CARVALHO POSSI</v>
      </c>
      <c r="G28" s="437"/>
      <c r="H28" s="438">
        <f>'DIGITAÇÃO CALENDÁRIO PROFESSOR'!J65</f>
        <v>41456</v>
      </c>
      <c r="I28" s="439"/>
      <c r="J28" s="77">
        <f>'DIGITAÇÃO CALENDÁRIO PROFESSOR'!P65</f>
        <v>0.58333333333333337</v>
      </c>
    </row>
    <row r="29" spans="1:10" ht="14.25" customHeight="1">
      <c r="A29" s="435" t="str">
        <f>'DIGITAÇÃO CALENDÁRIO PROFESSOR'!A66:D66</f>
        <v>Microbio. e Parasito.</v>
      </c>
      <c r="B29" s="436"/>
      <c r="C29" s="436"/>
      <c r="D29" s="436"/>
      <c r="E29" s="437"/>
      <c r="F29" s="435" t="str">
        <f>'DIGITAÇÃO CALENDÁRIO PROFESSOR'!E66</f>
        <v>CRISTINA</v>
      </c>
      <c r="G29" s="437"/>
      <c r="H29" s="438">
        <f>'DIGITAÇÃO CALENDÁRIO PROFESSOR'!J66</f>
        <v>41457</v>
      </c>
      <c r="I29" s="439"/>
      <c r="J29" s="77">
        <f>'DIGITAÇÃO CALENDÁRIO PROFESSOR'!P66</f>
        <v>0.58333333333333337</v>
      </c>
    </row>
    <row r="30" spans="1:10" ht="14.25" customHeight="1">
      <c r="A30" s="435" t="str">
        <f>'DIGITAÇÃO CALENDÁRIO PROFESSOR'!A67:D67</f>
        <v>Promoção de Biosse. nas A. de Enfermagem</v>
      </c>
      <c r="B30" s="436"/>
      <c r="C30" s="436"/>
      <c r="D30" s="436"/>
      <c r="E30" s="437"/>
      <c r="F30" s="435" t="str">
        <f>'DIGITAÇÃO CALENDÁRIO PROFESSOR'!E67</f>
        <v>KARINE CARVALHO POSSI</v>
      </c>
      <c r="G30" s="437"/>
      <c r="H30" s="438">
        <f>'DIGITAÇÃO CALENDÁRIO PROFESSOR'!J67</f>
        <v>41456</v>
      </c>
      <c r="I30" s="439"/>
      <c r="J30" s="77">
        <f>'DIGITAÇÃO CALENDÁRIO PROFESSOR'!P67</f>
        <v>0.58333333333333337</v>
      </c>
    </row>
    <row r="31" spans="1:10" ht="14.25" customHeight="1">
      <c r="A31" s="435" t="str">
        <f>'DIGITAÇÃO CALENDÁRIO PROFESSOR'!A68:D68</f>
        <v>Farmaco. e Cálc. de Dosa.de Medica. I</v>
      </c>
      <c r="B31" s="436"/>
      <c r="C31" s="436"/>
      <c r="D31" s="436"/>
      <c r="E31" s="437"/>
      <c r="F31" s="435" t="str">
        <f>'DIGITAÇÃO CALENDÁRIO PROFESSOR'!E68</f>
        <v>VIVIANE</v>
      </c>
      <c r="G31" s="437"/>
      <c r="H31" s="438">
        <f>'DIGITAÇÃO CALENDÁRIO PROFESSOR'!J68</f>
        <v>41457</v>
      </c>
      <c r="I31" s="439"/>
      <c r="J31" s="77">
        <f>'DIGITAÇÃO CALENDÁRIO PROFESSOR'!P68</f>
        <v>0.58333333333333337</v>
      </c>
    </row>
    <row r="32" spans="1:10" ht="14.25" customHeight="1">
      <c r="A32" s="435" t="str">
        <f>'DIGITAÇÃO CALENDÁRIO PROFESSOR'!A69:D69</f>
        <v>xxxxx</v>
      </c>
      <c r="B32" s="436"/>
      <c r="C32" s="436"/>
      <c r="D32" s="436"/>
      <c r="E32" s="437"/>
      <c r="F32" s="435">
        <f>'DIGITAÇÃO CALENDÁRIO PROFESSOR'!E69</f>
        <v>0</v>
      </c>
      <c r="G32" s="437"/>
      <c r="H32" s="438">
        <f>'DIGITAÇÃO CALENDÁRIO PROFESSOR'!J69</f>
        <v>0</v>
      </c>
      <c r="I32" s="439"/>
      <c r="J32" s="77">
        <f>'DIGITAÇÃO CALENDÁRIO PROFESSOR'!P69</f>
        <v>0.58333333333333337</v>
      </c>
    </row>
    <row r="33" spans="1:10" ht="14.25" customHeight="1">
      <c r="A33" s="435" t="str">
        <f>'DIGITAÇÃO CALENDÁRIO PROFESSOR'!A70:D70</f>
        <v>xxxxx</v>
      </c>
      <c r="B33" s="436"/>
      <c r="C33" s="436"/>
      <c r="D33" s="436"/>
      <c r="E33" s="437"/>
      <c r="F33" s="435">
        <f>'DIGITAÇÃO CALENDÁRIO PROFESSOR'!E70</f>
        <v>0</v>
      </c>
      <c r="G33" s="437"/>
      <c r="H33" s="438">
        <f>'DIGITAÇÃO CALENDÁRIO PROFESSOR'!J70</f>
        <v>0</v>
      </c>
      <c r="I33" s="439"/>
      <c r="J33" s="77">
        <f>'DIGITAÇÃO CALENDÁRIO PROFESSOR'!P70</f>
        <v>0.58333333333333337</v>
      </c>
    </row>
    <row r="34" spans="1:10" ht="14.25" customHeight="1">
      <c r="A34" s="435" t="str">
        <f>'DIGITAÇÃO CALENDÁRIO PROFESSOR'!A71:D71</f>
        <v>xxxxx</v>
      </c>
      <c r="B34" s="436"/>
      <c r="C34" s="436"/>
      <c r="D34" s="436"/>
      <c r="E34" s="437"/>
      <c r="F34" s="435">
        <f>'DIGITAÇÃO CALENDÁRIO PROFESSOR'!E71</f>
        <v>0</v>
      </c>
      <c r="G34" s="437"/>
      <c r="H34" s="438">
        <f>'DIGITAÇÃO CALENDÁRIO PROFESSOR'!J71</f>
        <v>0</v>
      </c>
      <c r="I34" s="439"/>
      <c r="J34" s="77">
        <f>'DIGITAÇÃO CALENDÁRIO PROFESSOR'!P71</f>
        <v>0.58333333333333337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45" t="s">
        <v>43</v>
      </c>
      <c r="B36" s="408"/>
      <c r="C36" s="408"/>
      <c r="D36" s="408"/>
      <c r="E36" s="408"/>
      <c r="F36" s="408"/>
      <c r="G36" s="408"/>
      <c r="H36" s="408"/>
      <c r="I36" s="408"/>
      <c r="J36" s="408"/>
    </row>
    <row r="37" spans="1:10" ht="15">
      <c r="A37" s="410"/>
      <c r="B37" s="408"/>
      <c r="C37" s="408"/>
      <c r="D37" s="408"/>
      <c r="E37" s="409"/>
      <c r="F37" s="410" t="s">
        <v>75</v>
      </c>
      <c r="G37" s="409"/>
      <c r="H37" s="410" t="s">
        <v>50</v>
      </c>
      <c r="I37" s="409"/>
      <c r="J37" s="3" t="s">
        <v>48</v>
      </c>
    </row>
    <row r="38" spans="1:10" ht="14.25" customHeight="1">
      <c r="A38" s="435" t="str">
        <f>'DIGITAÇÃO CALENDÁRIO PROFESSOR'!A62:D62</f>
        <v>I. à Enfermagem</v>
      </c>
      <c r="B38" s="436"/>
      <c r="C38" s="436"/>
      <c r="D38" s="436"/>
      <c r="E38" s="437"/>
      <c r="F38" s="435" t="str">
        <f>'DIGITAÇÃO CALENDÁRIO PROFESSOR'!E62</f>
        <v>CLARICE</v>
      </c>
      <c r="G38" s="437"/>
      <c r="H38" s="438">
        <f>'DIGITAÇÃO CALENDÁRIO PROFESSOR'!K62</f>
        <v>41463</v>
      </c>
      <c r="I38" s="439"/>
      <c r="J38" s="77">
        <f>'DIGITAÇÃO CALENDÁRIO PROFESSOR'!Q62</f>
        <v>0.58333333333333337</v>
      </c>
    </row>
    <row r="39" spans="1:10" ht="14.25" customHeight="1">
      <c r="A39" s="435" t="str">
        <f>'DIGITAÇÃO CALENDÁRIO PROFESSOR'!A63:D63</f>
        <v>Anatomia e Fisiologia Humanas</v>
      </c>
      <c r="B39" s="436"/>
      <c r="C39" s="436"/>
      <c r="D39" s="436"/>
      <c r="E39" s="437"/>
      <c r="F39" s="435" t="str">
        <f>'DIGITAÇÃO CALENDÁRIO PROFESSOR'!E63</f>
        <v>CLARICE</v>
      </c>
      <c r="G39" s="437"/>
      <c r="H39" s="438">
        <f>'DIGITAÇÃO CALENDÁRIO PROFESSOR'!K63</f>
        <v>41464</v>
      </c>
      <c r="I39" s="439"/>
      <c r="J39" s="77">
        <f>'DIGITAÇÃO CALENDÁRIO PROFESSOR'!Q63</f>
        <v>0.58333333333333337</v>
      </c>
    </row>
    <row r="40" spans="1:10" ht="14.25" customHeight="1">
      <c r="A40" s="435" t="str">
        <f>'DIGITAÇÃO CALENDÁRIO PROFESSOR'!A64:D64</f>
        <v>Ética Profissional</v>
      </c>
      <c r="B40" s="436"/>
      <c r="C40" s="436"/>
      <c r="D40" s="436"/>
      <c r="E40" s="437"/>
      <c r="F40" s="435" t="str">
        <f>'DIGITAÇÃO CALENDÁRIO PROFESSOR'!E64</f>
        <v>CRISTINA</v>
      </c>
      <c r="G40" s="437"/>
      <c r="H40" s="438">
        <f>'DIGITAÇÃO CALENDÁRIO PROFESSOR'!K64</f>
        <v>41463</v>
      </c>
      <c r="I40" s="439"/>
      <c r="J40" s="77">
        <f>'DIGITAÇÃO CALENDÁRIO PROFESSOR'!Q64</f>
        <v>0.58333333333333337</v>
      </c>
    </row>
    <row r="41" spans="1:10" ht="14.25" customHeight="1">
      <c r="A41" s="435" t="str">
        <f>'DIGITAÇÃO CALENDÁRIO PROFESSOR'!A65:D65</f>
        <v>Nutrição e Dietética</v>
      </c>
      <c r="B41" s="436"/>
      <c r="C41" s="436"/>
      <c r="D41" s="436"/>
      <c r="E41" s="437"/>
      <c r="F41" s="435" t="str">
        <f>'DIGITAÇÃO CALENDÁRIO PROFESSOR'!E65</f>
        <v>KARINE CARVALHO POSSI</v>
      </c>
      <c r="G41" s="437"/>
      <c r="H41" s="438">
        <f>'DIGITAÇÃO CALENDÁRIO PROFESSOR'!K65</f>
        <v>41464</v>
      </c>
      <c r="I41" s="439"/>
      <c r="J41" s="77">
        <f>'DIGITAÇÃO CALENDÁRIO PROFESSOR'!Q65</f>
        <v>0.58333333333333337</v>
      </c>
    </row>
    <row r="42" spans="1:10" ht="14.25" customHeight="1">
      <c r="A42" s="435" t="str">
        <f>'DIGITAÇÃO CALENDÁRIO PROFESSOR'!A66:D66</f>
        <v>Microbio. e Parasito.</v>
      </c>
      <c r="B42" s="436"/>
      <c r="C42" s="436"/>
      <c r="D42" s="436"/>
      <c r="E42" s="437"/>
      <c r="F42" s="435" t="str">
        <f>'DIGITAÇÃO CALENDÁRIO PROFESSOR'!E66</f>
        <v>CRISTINA</v>
      </c>
      <c r="G42" s="437"/>
      <c r="H42" s="438">
        <f>'DIGITAÇÃO CALENDÁRIO PROFESSOR'!K66</f>
        <v>41465</v>
      </c>
      <c r="I42" s="439"/>
      <c r="J42" s="77">
        <f>'DIGITAÇÃO CALENDÁRIO PROFESSOR'!Q66</f>
        <v>0.58333333333333337</v>
      </c>
    </row>
    <row r="43" spans="1:10" ht="14.25" customHeight="1">
      <c r="A43" s="435" t="str">
        <f>'DIGITAÇÃO CALENDÁRIO PROFESSOR'!A67:D67</f>
        <v>Promoção de Biosse. nas A. de Enfermagem</v>
      </c>
      <c r="B43" s="436"/>
      <c r="C43" s="436"/>
      <c r="D43" s="436"/>
      <c r="E43" s="437"/>
      <c r="F43" s="435" t="str">
        <f>'DIGITAÇÃO CALENDÁRIO PROFESSOR'!E67</f>
        <v>KARINE CARVALHO POSSI</v>
      </c>
      <c r="G43" s="437"/>
      <c r="H43" s="438">
        <f>'DIGITAÇÃO CALENDÁRIO PROFESSOR'!K67</f>
        <v>41464</v>
      </c>
      <c r="I43" s="439"/>
      <c r="J43" s="77">
        <f>'DIGITAÇÃO CALENDÁRIO PROFESSOR'!Q67</f>
        <v>0.58333333333333337</v>
      </c>
    </row>
    <row r="44" spans="1:10" ht="14.25" customHeight="1">
      <c r="A44" s="435" t="str">
        <f>'DIGITAÇÃO CALENDÁRIO PROFESSOR'!A68:D68</f>
        <v>Farmaco. e Cálc. de Dosa.de Medica. I</v>
      </c>
      <c r="B44" s="436"/>
      <c r="C44" s="436"/>
      <c r="D44" s="436"/>
      <c r="E44" s="437"/>
      <c r="F44" s="435" t="str">
        <f>'DIGITAÇÃO CALENDÁRIO PROFESSOR'!E68</f>
        <v>VIVIANE</v>
      </c>
      <c r="G44" s="437"/>
      <c r="H44" s="438">
        <f>'DIGITAÇÃO CALENDÁRIO PROFESSOR'!K68</f>
        <v>41465</v>
      </c>
      <c r="I44" s="439"/>
      <c r="J44" s="77">
        <f>'DIGITAÇÃO CALENDÁRIO PROFESSOR'!Q68</f>
        <v>0.58333333333333337</v>
      </c>
    </row>
    <row r="45" spans="1:10" ht="14.25" customHeight="1">
      <c r="A45" s="435" t="str">
        <f>'DIGITAÇÃO CALENDÁRIO PROFESSOR'!A69:D69</f>
        <v>xxxxx</v>
      </c>
      <c r="B45" s="436"/>
      <c r="C45" s="436"/>
      <c r="D45" s="436"/>
      <c r="E45" s="437"/>
      <c r="F45" s="435">
        <f>'DIGITAÇÃO CALENDÁRIO PROFESSOR'!E69</f>
        <v>0</v>
      </c>
      <c r="G45" s="437"/>
      <c r="H45" s="438">
        <f>'DIGITAÇÃO CALENDÁRIO PROFESSOR'!K69</f>
        <v>0</v>
      </c>
      <c r="I45" s="439"/>
      <c r="J45" s="77">
        <f>'DIGITAÇÃO CALENDÁRIO PROFESSOR'!Q69</f>
        <v>0.58333333333333337</v>
      </c>
    </row>
    <row r="46" spans="1:10" ht="14.25" customHeight="1">
      <c r="A46" s="435" t="str">
        <f>'DIGITAÇÃO CALENDÁRIO PROFESSOR'!A70:D70</f>
        <v>xxxxx</v>
      </c>
      <c r="B46" s="436"/>
      <c r="C46" s="436"/>
      <c r="D46" s="436"/>
      <c r="E46" s="437"/>
      <c r="F46" s="435">
        <f>'DIGITAÇÃO CALENDÁRIO PROFESSOR'!E70</f>
        <v>0</v>
      </c>
      <c r="G46" s="437"/>
      <c r="H46" s="438">
        <f>'DIGITAÇÃO CALENDÁRIO PROFESSOR'!K70</f>
        <v>0</v>
      </c>
      <c r="I46" s="439"/>
      <c r="J46" s="77">
        <f>'DIGITAÇÃO CALENDÁRIO PROFESSOR'!Q70</f>
        <v>0.58333333333333337</v>
      </c>
    </row>
    <row r="47" spans="1:10" ht="14.25" customHeight="1">
      <c r="A47" s="435" t="str">
        <f>'DIGITAÇÃO CALENDÁRIO PROFESSOR'!A71:D71</f>
        <v>xxxxx</v>
      </c>
      <c r="B47" s="436"/>
      <c r="C47" s="436"/>
      <c r="D47" s="436"/>
      <c r="E47" s="437"/>
      <c r="F47" s="435">
        <f>'DIGITAÇÃO CALENDÁRIO PROFESSOR'!E71</f>
        <v>0</v>
      </c>
      <c r="G47" s="437"/>
      <c r="H47" s="438">
        <f>'DIGITAÇÃO CALENDÁRIO PROFESSOR'!K71</f>
        <v>0</v>
      </c>
      <c r="I47" s="439"/>
      <c r="J47" s="77">
        <f>'DIGITAÇÃO CALENDÁRIO PROFESSOR'!Q71</f>
        <v>0.58333333333333337</v>
      </c>
    </row>
    <row r="48" spans="1:10" ht="12.75">
      <c r="A48" s="6"/>
      <c r="B48" s="6"/>
      <c r="C48" s="6"/>
      <c r="D48" s="6"/>
      <c r="E48" s="6"/>
      <c r="F48" s="6"/>
      <c r="G48" s="6"/>
      <c r="H48" s="440" t="str">
        <f>'CALENDÁRIO ALUNO '!N31</f>
        <v>Adnailton Costa</v>
      </c>
      <c r="I48" s="436"/>
      <c r="J48" s="436"/>
    </row>
    <row r="49" spans="8:10" ht="12.75">
      <c r="H49" s="384" t="str">
        <f>'CALENDÁRIO ALUNO '!N32</f>
        <v>Biomédico/Coordenador Geral</v>
      </c>
      <c r="I49" s="385"/>
      <c r="J49" s="385"/>
    </row>
  </sheetData>
  <sheetProtection password="CC86" sheet="1" objects="1" scenarios="1"/>
  <mergeCells count="117"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9"/>
  <sheetViews>
    <sheetView showGridLines="0" workbookViewId="0">
      <selection activeCell="H52" sqref="H52"/>
    </sheetView>
  </sheetViews>
  <sheetFormatPr defaultRowHeight="14.25" customHeight="1"/>
  <cols>
    <col min="1" max="10" width="9.140625" customWidth="1"/>
  </cols>
  <sheetData>
    <row r="1" spans="1:10" ht="21">
      <c r="A1" s="457" t="s">
        <v>17</v>
      </c>
      <c r="B1" s="430"/>
      <c r="C1" s="430"/>
      <c r="D1" s="430"/>
      <c r="E1" s="430"/>
      <c r="F1" s="430"/>
      <c r="G1" s="430"/>
      <c r="H1" s="430"/>
      <c r="I1" s="430"/>
      <c r="J1" s="430"/>
    </row>
    <row r="3" spans="1:10" ht="18.75">
      <c r="A3" s="458" t="s">
        <v>36</v>
      </c>
      <c r="B3" s="430"/>
      <c r="C3" s="430"/>
      <c r="D3" s="430"/>
      <c r="E3" s="430"/>
      <c r="F3" s="430"/>
      <c r="G3" s="430"/>
      <c r="H3" s="430"/>
      <c r="I3" s="430"/>
      <c r="J3" s="430"/>
    </row>
    <row r="4" spans="1:10" ht="21">
      <c r="A4" s="457" t="s">
        <v>0</v>
      </c>
      <c r="B4" s="430"/>
      <c r="C4" s="430"/>
      <c r="D4" s="430"/>
      <c r="E4" s="430"/>
      <c r="F4" s="430"/>
      <c r="G4" s="430"/>
      <c r="H4" s="430"/>
      <c r="I4" s="430"/>
      <c r="J4" s="430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59" t="str">
        <f>'AVISO PROFESSORES'!C6:F6</f>
        <v>Fevereiro MI</v>
      </c>
      <c r="D6" s="408"/>
      <c r="E6" s="408"/>
      <c r="F6" s="409"/>
      <c r="G6" s="460" t="s">
        <v>28</v>
      </c>
      <c r="H6" s="461"/>
      <c r="I6" s="236" t="str">
        <f>'DIGITAÇÃO DE DADOS'!J7</f>
        <v>I</v>
      </c>
      <c r="J6" s="7"/>
    </row>
    <row r="7" spans="1:10" ht="26.25">
      <c r="B7" s="8" t="s">
        <v>49</v>
      </c>
      <c r="C7" s="462" t="str">
        <f>'AVISO PROFESSORES'!C7:F7</f>
        <v>Enfermagem</v>
      </c>
      <c r="D7" s="408"/>
      <c r="E7" s="408"/>
      <c r="F7" s="409"/>
      <c r="G7" s="460" t="s">
        <v>276</v>
      </c>
      <c r="H7" s="461"/>
      <c r="I7" s="235" t="str">
        <f>'DIGITAÇÃO DE DADOS'!J11</f>
        <v>Vespertino</v>
      </c>
    </row>
    <row r="8" spans="1:10" ht="18.75">
      <c r="A8" s="463" t="s">
        <v>20</v>
      </c>
      <c r="B8" s="430"/>
      <c r="C8" s="405"/>
      <c r="D8" s="405"/>
      <c r="E8" s="405"/>
      <c r="F8" s="405"/>
      <c r="G8" s="405"/>
      <c r="H8" s="430"/>
      <c r="I8" s="405"/>
      <c r="J8" s="430"/>
    </row>
    <row r="9" spans="1:10" ht="15">
      <c r="A9" s="2"/>
      <c r="B9" s="464" t="str">
        <f>'DIGITAÇÃO CALENDÁRIO PROFESSOR'!T59</f>
        <v>PROGRAMAÇÃO FINAL DE MÓDULO</v>
      </c>
      <c r="C9" s="408"/>
      <c r="D9" s="408"/>
      <c r="E9" s="408"/>
      <c r="F9" s="408"/>
      <c r="G9" s="408"/>
      <c r="H9" s="465" t="str">
        <f>I6</f>
        <v>I</v>
      </c>
      <c r="I9" s="408"/>
    </row>
    <row r="10" spans="1:10" ht="15">
      <c r="A10" s="2"/>
      <c r="B10" s="407" t="s">
        <v>41</v>
      </c>
      <c r="C10" s="408"/>
      <c r="D10" s="408"/>
      <c r="E10" s="409"/>
      <c r="F10" s="410" t="s">
        <v>50</v>
      </c>
      <c r="G10" s="409"/>
      <c r="H10" s="410" t="s">
        <v>48</v>
      </c>
      <c r="I10" s="409"/>
      <c r="J10" s="7"/>
    </row>
    <row r="11" spans="1:10" ht="12.75">
      <c r="A11" s="2"/>
      <c r="B11" s="435" t="str">
        <f>'DIGITAÇÃO CALENDÁRIO PROFESSOR'!T61</f>
        <v>PROVA SUBSTITUTIVA</v>
      </c>
      <c r="C11" s="408"/>
      <c r="D11" s="408"/>
      <c r="E11" s="409"/>
      <c r="F11" s="438" t="str">
        <f>'DIGITAÇÃO CALENDÁRIO PROFESSOR'!X61</f>
        <v>28/06/2013;1,2/07/2013</v>
      </c>
      <c r="G11" s="454"/>
      <c r="H11" s="455">
        <f>'DIGITAÇÃO CALENDÁRIO PROFESSOR'!Z61</f>
        <v>0.58333333333333337</v>
      </c>
      <c r="I11" s="456"/>
      <c r="J11" s="7"/>
    </row>
    <row r="12" spans="1:10" ht="21">
      <c r="A12" s="2"/>
      <c r="B12" s="453" t="str">
        <f>'DIGITAÇÃO CALENDÁRIO PROFESSOR'!T62</f>
        <v>1º CONSELHO DE CLASSE</v>
      </c>
      <c r="C12" s="408"/>
      <c r="D12" s="408"/>
      <c r="E12" s="409"/>
      <c r="F12" s="438">
        <f>'DIGITAÇÃO CALENDÁRIO PROFESSOR'!X62</f>
        <v>41458</v>
      </c>
      <c r="G12" s="454"/>
      <c r="H12" s="455">
        <f>'DIGITAÇÃO CALENDÁRIO PROFESSOR'!Z62</f>
        <v>0.54166666666666663</v>
      </c>
      <c r="I12" s="456"/>
      <c r="J12" s="7"/>
    </row>
    <row r="13" spans="1:10" ht="12.75">
      <c r="A13" s="2"/>
      <c r="B13" s="435" t="str">
        <f>'DIGITAÇÃO CALENDÁRIO PROFESSOR'!T63</f>
        <v>RESULTADO PRÉ-RECUPERAÇÃO</v>
      </c>
      <c r="C13" s="408"/>
      <c r="D13" s="408"/>
      <c r="E13" s="409"/>
      <c r="F13" s="438">
        <f>'DIGITAÇÃO CALENDÁRIO PROFESSOR'!X63</f>
        <v>41460</v>
      </c>
      <c r="G13" s="454"/>
      <c r="H13" s="455">
        <f>'DIGITAÇÃO CALENDÁRIO PROFESSOR'!Z63</f>
        <v>0.54166666666666663</v>
      </c>
      <c r="I13" s="456"/>
      <c r="J13" s="7"/>
    </row>
    <row r="14" spans="1:10" ht="12.75">
      <c r="A14" s="2"/>
      <c r="B14" s="435" t="str">
        <f>'DIGITAÇÃO CALENDÁRIO PROFESSOR'!T64</f>
        <v>DATA DE ENTREGA PROVA RECUPERAÇÃO</v>
      </c>
      <c r="C14" s="408"/>
      <c r="D14" s="408"/>
      <c r="E14" s="409"/>
      <c r="F14" s="438">
        <f>'DIGITAÇÃO CALENDÁRIO PROFESSOR'!X64</f>
        <v>41460</v>
      </c>
      <c r="G14" s="454"/>
      <c r="H14" s="455">
        <f>'DIGITAÇÃO CALENDÁRIO PROFESSOR'!Z64</f>
        <v>0.54166666666666663</v>
      </c>
      <c r="I14" s="456"/>
      <c r="J14" s="7"/>
    </row>
    <row r="15" spans="1:10" ht="12.75">
      <c r="A15" s="2"/>
      <c r="B15" s="435" t="str">
        <f>'DIGITAÇÃO CALENDÁRIO PROFESSOR'!T65</f>
        <v>RECUPERAÇÃO</v>
      </c>
      <c r="C15" s="408"/>
      <c r="D15" s="408"/>
      <c r="E15" s="409"/>
      <c r="F15" s="438" t="str">
        <f>'DIGITAÇÃO CALENDÁRIO PROFESSOR'!X65</f>
        <v>8,9,10/07/2013</v>
      </c>
      <c r="G15" s="454"/>
      <c r="H15" s="455">
        <f>'DIGITAÇÃO CALENDÁRIO PROFESSOR'!Z65</f>
        <v>0.58333333333333337</v>
      </c>
      <c r="I15" s="456"/>
      <c r="J15" s="7"/>
    </row>
    <row r="16" spans="1:10" ht="21">
      <c r="A16" s="2"/>
      <c r="B16" s="453" t="str">
        <f>'DIGITAÇÃO CALENDÁRIO PROFESSOR'!T66</f>
        <v>2º CONSELHO DE CLASSE</v>
      </c>
      <c r="C16" s="408"/>
      <c r="D16" s="408"/>
      <c r="E16" s="409"/>
      <c r="F16" s="438">
        <f>'DIGITAÇÃO CALENDÁRIO PROFESSOR'!X66</f>
        <v>41466</v>
      </c>
      <c r="G16" s="454"/>
      <c r="H16" s="455">
        <f>'DIGITAÇÃO CALENDÁRIO PROFESSOR'!Z66</f>
        <v>0.54166666666666663</v>
      </c>
      <c r="I16" s="456"/>
      <c r="J16" s="7"/>
    </row>
    <row r="17" spans="1:10" ht="12.75">
      <c r="A17" s="2"/>
      <c r="B17" s="435" t="str">
        <f>'DIGITAÇÃO CALENDÁRIO PROFESSOR'!T67</f>
        <v>RESULTADO PÓS-RECUPERAÇÃO</v>
      </c>
      <c r="C17" s="408"/>
      <c r="D17" s="408"/>
      <c r="E17" s="409"/>
      <c r="F17" s="438">
        <f>'DIGITAÇÃO CALENDÁRIO PROFESSOR'!X67</f>
        <v>41467</v>
      </c>
      <c r="G17" s="454"/>
      <c r="H17" s="455">
        <f>'DIGITAÇÃO CALENDÁRIO PROFESSOR'!Z67</f>
        <v>0.54166666666666663</v>
      </c>
      <c r="I17" s="456"/>
      <c r="J17" s="7"/>
    </row>
    <row r="18" spans="1:10" ht="12.75">
      <c r="A18" s="2"/>
      <c r="B18" s="435" t="str">
        <f>'DIGITAÇÃO CALENDÁRIO PROFESSOR'!T68</f>
        <v>RETORNO AS AULAS</v>
      </c>
      <c r="C18" s="408"/>
      <c r="D18" s="408"/>
      <c r="E18" s="409"/>
      <c r="F18" s="438">
        <f>'DIGITAÇÃO CALENDÁRIO PROFESSOR'!X68</f>
        <v>41491</v>
      </c>
      <c r="G18" s="454"/>
      <c r="H18" s="455">
        <f>'DIGITAÇÃO CALENDÁRIO PROFESSOR'!Z68</f>
        <v>0.54166666666666663</v>
      </c>
      <c r="I18" s="456"/>
      <c r="J18" s="7"/>
    </row>
    <row r="19" spans="1:10" ht="14.25" customHeight="1">
      <c r="B19" s="446"/>
      <c r="C19" s="408"/>
      <c r="D19" s="408"/>
      <c r="E19" s="409"/>
      <c r="F19" s="466" t="str">
        <f>'DIGITAÇÃO CALENDÁRIO PROFESSOR'!X69</f>
        <v>DATA</v>
      </c>
      <c r="G19" s="442"/>
      <c r="H19" s="443" t="str">
        <f>'DIGITAÇÃO CALENDÁRIO PROFESSOR'!Z69</f>
        <v>LOCAL DE ENTREGA</v>
      </c>
      <c r="I19" s="444"/>
    </row>
    <row r="20" spans="1:10" ht="12.75">
      <c r="A20" s="2"/>
      <c r="B20" s="447" t="str">
        <f>'DIGITAÇÃO CALENDÁRIO PROFESSOR'!T70</f>
        <v>PROJETO INTEGRADOR(PI)</v>
      </c>
      <c r="C20" s="408"/>
      <c r="D20" s="408"/>
      <c r="E20" s="409"/>
      <c r="F20" s="467">
        <f>'DIGITAÇÃO CALENDÁRIO PROFESSOR'!X70</f>
        <v>41421</v>
      </c>
      <c r="G20" s="454"/>
      <c r="H20" s="448" t="str">
        <f>'DIGITAÇÃO CALENDÁRIO PROFESSOR'!Z70</f>
        <v>Recepção do Colégio</v>
      </c>
      <c r="I20" s="468"/>
      <c r="J20" s="7"/>
    </row>
    <row r="21" spans="1:10" ht="14.25" customHeight="1">
      <c r="A21" s="2"/>
      <c r="B21" s="449" t="str">
        <f>'DIGITAÇÃO CALENDÁRIO PROFESSOR'!T71</f>
        <v>INICIO ESTÁGIO</v>
      </c>
      <c r="C21" s="408"/>
      <c r="D21" s="408"/>
      <c r="E21" s="409"/>
      <c r="F21" s="450">
        <f>'DIGITAÇÃO CALENDÁRIO PROFESSOR'!X71</f>
        <v>41339</v>
      </c>
      <c r="G21" s="451"/>
      <c r="H21" s="451"/>
      <c r="I21" s="452"/>
      <c r="J21" s="7"/>
    </row>
    <row r="22" spans="1:10" ht="12.75">
      <c r="A22" s="1"/>
      <c r="B22" s="449" t="str">
        <f>'DIGITAÇÃO CALENDÁRIO PROFESSOR'!T72</f>
        <v>REMATRÍCULA</v>
      </c>
      <c r="C22" s="408"/>
      <c r="D22" s="408"/>
      <c r="E22" s="409"/>
      <c r="F22" s="450" t="str">
        <f>'DIGITAÇÃO CALENDÁRIO PROFESSOR'!X72</f>
        <v>DATAS DISPONÍVEL NO FINAL DO MÓDULO NA RECEPÇÃO</v>
      </c>
      <c r="G22" s="451"/>
      <c r="H22" s="451"/>
      <c r="I22" s="452"/>
      <c r="J22" s="9"/>
    </row>
    <row r="23" spans="1:10" ht="15">
      <c r="A23" s="410" t="s">
        <v>4</v>
      </c>
      <c r="B23" s="421"/>
      <c r="C23" s="421"/>
      <c r="D23" s="421"/>
      <c r="E23" s="421"/>
      <c r="F23" s="421"/>
      <c r="G23" s="421"/>
      <c r="H23" s="421"/>
      <c r="I23" s="421"/>
      <c r="J23" s="421"/>
    </row>
    <row r="24" spans="1:10" ht="15">
      <c r="A24" s="410"/>
      <c r="B24" s="408"/>
      <c r="C24" s="408"/>
      <c r="D24" s="408"/>
      <c r="E24" s="409"/>
      <c r="F24" s="410" t="s">
        <v>34</v>
      </c>
      <c r="G24" s="409"/>
      <c r="H24" s="410" t="s">
        <v>50</v>
      </c>
      <c r="I24" s="409"/>
      <c r="J24" s="3" t="s">
        <v>48</v>
      </c>
    </row>
    <row r="25" spans="1:10" ht="14.25" customHeight="1">
      <c r="A25" s="435" t="str">
        <f>'DIGITAÇÃO CALENDÁRIO PROFESSOR'!A62:D62</f>
        <v>I. à Enfermagem</v>
      </c>
      <c r="B25" s="436"/>
      <c r="C25" s="436"/>
      <c r="D25" s="436"/>
      <c r="E25" s="437"/>
      <c r="F25" s="435" t="str">
        <f>'DIGITAÇÃO CALENDÁRIO PROFESSOR'!E62</f>
        <v>CLARICE</v>
      </c>
      <c r="G25" s="437"/>
      <c r="H25" s="438">
        <f>'DIGITAÇÃO CALENDÁRIO PROFESSOR'!J62</f>
        <v>41453</v>
      </c>
      <c r="I25" s="439"/>
      <c r="J25" s="77">
        <f>'CALENDÁRIO ALUNO '!P8</f>
        <v>0.58333333333333337</v>
      </c>
    </row>
    <row r="26" spans="1:10" ht="14.25" customHeight="1">
      <c r="A26" s="435" t="str">
        <f>'DIGITAÇÃO CALENDÁRIO PROFESSOR'!A63:D63</f>
        <v>Anatomia e Fisiologia Humanas</v>
      </c>
      <c r="B26" s="436"/>
      <c r="C26" s="436"/>
      <c r="D26" s="436"/>
      <c r="E26" s="437"/>
      <c r="F26" s="435" t="str">
        <f>'DIGITAÇÃO CALENDÁRIO PROFESSOR'!E63</f>
        <v>CLARICE</v>
      </c>
      <c r="G26" s="437"/>
      <c r="H26" s="438">
        <f>'DIGITAÇÃO CALENDÁRIO PROFESSOR'!J63</f>
        <v>41456</v>
      </c>
      <c r="I26" s="439"/>
      <c r="J26" s="77">
        <f>'CALENDÁRIO ALUNO '!P9</f>
        <v>0.58333333333333337</v>
      </c>
    </row>
    <row r="27" spans="1:10" ht="14.25" customHeight="1">
      <c r="A27" s="435" t="str">
        <f>'DIGITAÇÃO CALENDÁRIO PROFESSOR'!A64:D64</f>
        <v>Ética Profissional</v>
      </c>
      <c r="B27" s="436"/>
      <c r="C27" s="436"/>
      <c r="D27" s="436"/>
      <c r="E27" s="437"/>
      <c r="F27" s="435" t="str">
        <f>'DIGITAÇÃO CALENDÁRIO PROFESSOR'!E64</f>
        <v>CRISTINA</v>
      </c>
      <c r="G27" s="437"/>
      <c r="H27" s="438">
        <f>'DIGITAÇÃO CALENDÁRIO PROFESSOR'!J64</f>
        <v>41453</v>
      </c>
      <c r="I27" s="439"/>
      <c r="J27" s="77">
        <f>'CALENDÁRIO ALUNO '!P10</f>
        <v>0.58333333333333337</v>
      </c>
    </row>
    <row r="28" spans="1:10" ht="14.25" customHeight="1">
      <c r="A28" s="435" t="str">
        <f>'DIGITAÇÃO CALENDÁRIO PROFESSOR'!A65:D65</f>
        <v>Nutrição e Dietética</v>
      </c>
      <c r="B28" s="436"/>
      <c r="C28" s="436"/>
      <c r="D28" s="436"/>
      <c r="E28" s="437"/>
      <c r="F28" s="435" t="str">
        <f>'DIGITAÇÃO CALENDÁRIO PROFESSOR'!E65</f>
        <v>KARINE CARVALHO POSSI</v>
      </c>
      <c r="G28" s="437"/>
      <c r="H28" s="438">
        <f>'DIGITAÇÃO CALENDÁRIO PROFESSOR'!J65</f>
        <v>41456</v>
      </c>
      <c r="I28" s="439"/>
      <c r="J28" s="77">
        <f>'CALENDÁRIO ALUNO '!P11</f>
        <v>0.58333333333333337</v>
      </c>
    </row>
    <row r="29" spans="1:10" ht="14.25" customHeight="1">
      <c r="A29" s="435" t="str">
        <f>'DIGITAÇÃO CALENDÁRIO PROFESSOR'!A66:D66</f>
        <v>Microbio. e Parasito.</v>
      </c>
      <c r="B29" s="436"/>
      <c r="C29" s="436"/>
      <c r="D29" s="436"/>
      <c r="E29" s="437"/>
      <c r="F29" s="435" t="str">
        <f>'DIGITAÇÃO CALENDÁRIO PROFESSOR'!E66</f>
        <v>CRISTINA</v>
      </c>
      <c r="G29" s="437"/>
      <c r="H29" s="438">
        <f>'DIGITAÇÃO CALENDÁRIO PROFESSOR'!J66</f>
        <v>41457</v>
      </c>
      <c r="I29" s="439"/>
      <c r="J29" s="77">
        <f>'CALENDÁRIO ALUNO '!P12</f>
        <v>0.58333333333333337</v>
      </c>
    </row>
    <row r="30" spans="1:10" ht="14.25" customHeight="1">
      <c r="A30" s="435" t="str">
        <f>'DIGITAÇÃO CALENDÁRIO PROFESSOR'!A67:D67</f>
        <v>Promoção de Biosse. nas A. de Enfermagem</v>
      </c>
      <c r="B30" s="436"/>
      <c r="C30" s="436"/>
      <c r="D30" s="436"/>
      <c r="E30" s="437"/>
      <c r="F30" s="435" t="str">
        <f>'DIGITAÇÃO CALENDÁRIO PROFESSOR'!E67</f>
        <v>KARINE CARVALHO POSSI</v>
      </c>
      <c r="G30" s="437"/>
      <c r="H30" s="438">
        <f>'DIGITAÇÃO CALENDÁRIO PROFESSOR'!J67</f>
        <v>41456</v>
      </c>
      <c r="I30" s="439"/>
      <c r="J30" s="77">
        <f>'CALENDÁRIO ALUNO '!P13</f>
        <v>0.58333333333333337</v>
      </c>
    </row>
    <row r="31" spans="1:10" ht="14.25" customHeight="1">
      <c r="A31" s="435" t="str">
        <f>'DIGITAÇÃO CALENDÁRIO PROFESSOR'!A68:D68</f>
        <v>Farmaco. e Cálc. de Dosa.de Medica. I</v>
      </c>
      <c r="B31" s="436"/>
      <c r="C31" s="436"/>
      <c r="D31" s="436"/>
      <c r="E31" s="437"/>
      <c r="F31" s="435" t="str">
        <f>'DIGITAÇÃO CALENDÁRIO PROFESSOR'!E68</f>
        <v>VIVIANE</v>
      </c>
      <c r="G31" s="437"/>
      <c r="H31" s="438">
        <f>'DIGITAÇÃO CALENDÁRIO PROFESSOR'!J68</f>
        <v>41457</v>
      </c>
      <c r="I31" s="439"/>
      <c r="J31" s="77">
        <f>'CALENDÁRIO ALUNO '!P14</f>
        <v>0.58333333333333337</v>
      </c>
    </row>
    <row r="32" spans="1:10" ht="14.25" customHeight="1">
      <c r="A32" s="435" t="str">
        <f>'DIGITAÇÃO CALENDÁRIO PROFESSOR'!A69:D69</f>
        <v>xxxxx</v>
      </c>
      <c r="B32" s="436"/>
      <c r="C32" s="436"/>
      <c r="D32" s="436"/>
      <c r="E32" s="437"/>
      <c r="F32" s="435">
        <f>'DIGITAÇÃO CALENDÁRIO PROFESSOR'!E69</f>
        <v>0</v>
      </c>
      <c r="G32" s="437"/>
      <c r="H32" s="438">
        <f>'DIGITAÇÃO CALENDÁRIO PROFESSOR'!J69</f>
        <v>0</v>
      </c>
      <c r="I32" s="439"/>
      <c r="J32" s="77">
        <f>'CALENDÁRIO ALUNO '!P15</f>
        <v>0.58333333333333337</v>
      </c>
    </row>
    <row r="33" spans="1:10" ht="14.25" customHeight="1">
      <c r="A33" s="435" t="str">
        <f>'DIGITAÇÃO CALENDÁRIO PROFESSOR'!A70:D70</f>
        <v>xxxxx</v>
      </c>
      <c r="B33" s="436"/>
      <c r="C33" s="436"/>
      <c r="D33" s="436"/>
      <c r="E33" s="437"/>
      <c r="F33" s="435">
        <f>'DIGITAÇÃO CALENDÁRIO PROFESSOR'!E70</f>
        <v>0</v>
      </c>
      <c r="G33" s="437"/>
      <c r="H33" s="438">
        <f>'DIGITAÇÃO CALENDÁRIO PROFESSOR'!J70</f>
        <v>0</v>
      </c>
      <c r="I33" s="439"/>
      <c r="J33" s="77">
        <f>'CALENDÁRIO ALUNO '!P16</f>
        <v>0.58333333333333337</v>
      </c>
    </row>
    <row r="34" spans="1:10" ht="14.25" customHeight="1">
      <c r="A34" s="435" t="str">
        <f>'DIGITAÇÃO CALENDÁRIO PROFESSOR'!A71:D71</f>
        <v>xxxxx</v>
      </c>
      <c r="B34" s="436"/>
      <c r="C34" s="436"/>
      <c r="D34" s="436"/>
      <c r="E34" s="437"/>
      <c r="F34" s="435">
        <f>'DIGITAÇÃO CALENDÁRIO PROFESSOR'!E71</f>
        <v>0</v>
      </c>
      <c r="G34" s="437"/>
      <c r="H34" s="438">
        <f>'DIGITAÇÃO CALENDÁRIO PROFESSOR'!J71</f>
        <v>0</v>
      </c>
      <c r="I34" s="439"/>
      <c r="J34" s="77">
        <f>'CALENDÁRIO ALUNO '!P17</f>
        <v>0.58333333333333337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10" t="s">
        <v>43</v>
      </c>
      <c r="B36" s="421"/>
      <c r="C36" s="421"/>
      <c r="D36" s="421"/>
      <c r="E36" s="421"/>
      <c r="F36" s="421"/>
      <c r="G36" s="421"/>
      <c r="H36" s="421"/>
      <c r="I36" s="421"/>
      <c r="J36" s="421"/>
    </row>
    <row r="37" spans="1:10" ht="15">
      <c r="A37" s="410"/>
      <c r="B37" s="408"/>
      <c r="C37" s="408"/>
      <c r="D37" s="408"/>
      <c r="E37" s="409"/>
      <c r="F37" s="410" t="s">
        <v>34</v>
      </c>
      <c r="G37" s="409"/>
      <c r="H37" s="410" t="s">
        <v>50</v>
      </c>
      <c r="I37" s="409"/>
      <c r="J37" s="3" t="s">
        <v>48</v>
      </c>
    </row>
    <row r="38" spans="1:10" ht="14.25" customHeight="1">
      <c r="A38" s="435" t="str">
        <f>'DIGITAÇÃO CALENDÁRIO PROFESSOR'!A62:D62</f>
        <v>I. à Enfermagem</v>
      </c>
      <c r="B38" s="436"/>
      <c r="C38" s="436"/>
      <c r="D38" s="436"/>
      <c r="E38" s="437"/>
      <c r="F38" s="435" t="str">
        <f>'DIGITAÇÃO CALENDÁRIO PROFESSOR'!E62</f>
        <v>CLARICE</v>
      </c>
      <c r="G38" s="437"/>
      <c r="H38" s="438">
        <f>'DIGITAÇÃO CALENDÁRIO PROFESSOR'!K62</f>
        <v>41463</v>
      </c>
      <c r="I38" s="439"/>
      <c r="J38" s="77">
        <f>'DIGITAÇÃO CALENDÁRIO PROFESSOR'!Q62</f>
        <v>0.58333333333333337</v>
      </c>
    </row>
    <row r="39" spans="1:10" ht="14.25" customHeight="1">
      <c r="A39" s="435" t="str">
        <f>'DIGITAÇÃO CALENDÁRIO PROFESSOR'!A63:D63</f>
        <v>Anatomia e Fisiologia Humanas</v>
      </c>
      <c r="B39" s="436"/>
      <c r="C39" s="436"/>
      <c r="D39" s="436"/>
      <c r="E39" s="437"/>
      <c r="F39" s="435" t="str">
        <f>'DIGITAÇÃO CALENDÁRIO PROFESSOR'!E63</f>
        <v>CLARICE</v>
      </c>
      <c r="G39" s="437"/>
      <c r="H39" s="438">
        <f>'DIGITAÇÃO CALENDÁRIO PROFESSOR'!K63</f>
        <v>41464</v>
      </c>
      <c r="I39" s="439"/>
      <c r="J39" s="77">
        <f>'DIGITAÇÃO CALENDÁRIO PROFESSOR'!Q63</f>
        <v>0.58333333333333337</v>
      </c>
    </row>
    <row r="40" spans="1:10" ht="14.25" customHeight="1">
      <c r="A40" s="435" t="str">
        <f>'DIGITAÇÃO CALENDÁRIO PROFESSOR'!A64:D64</f>
        <v>Ética Profissional</v>
      </c>
      <c r="B40" s="436"/>
      <c r="C40" s="436"/>
      <c r="D40" s="436"/>
      <c r="E40" s="437"/>
      <c r="F40" s="435" t="str">
        <f>'DIGITAÇÃO CALENDÁRIO PROFESSOR'!E64</f>
        <v>CRISTINA</v>
      </c>
      <c r="G40" s="437"/>
      <c r="H40" s="438">
        <f>'DIGITAÇÃO CALENDÁRIO PROFESSOR'!K64</f>
        <v>41463</v>
      </c>
      <c r="I40" s="439"/>
      <c r="J40" s="77">
        <f>'DIGITAÇÃO CALENDÁRIO PROFESSOR'!Q64</f>
        <v>0.58333333333333337</v>
      </c>
    </row>
    <row r="41" spans="1:10" ht="14.25" customHeight="1">
      <c r="A41" s="435" t="str">
        <f>'DIGITAÇÃO CALENDÁRIO PROFESSOR'!A65:D65</f>
        <v>Nutrição e Dietética</v>
      </c>
      <c r="B41" s="436"/>
      <c r="C41" s="436"/>
      <c r="D41" s="436"/>
      <c r="E41" s="437"/>
      <c r="F41" s="435" t="str">
        <f>'DIGITAÇÃO CALENDÁRIO PROFESSOR'!E65</f>
        <v>KARINE CARVALHO POSSI</v>
      </c>
      <c r="G41" s="437"/>
      <c r="H41" s="438">
        <f>'DIGITAÇÃO CALENDÁRIO PROFESSOR'!K65</f>
        <v>41464</v>
      </c>
      <c r="I41" s="439"/>
      <c r="J41" s="77">
        <f>'DIGITAÇÃO CALENDÁRIO PROFESSOR'!Q65</f>
        <v>0.58333333333333337</v>
      </c>
    </row>
    <row r="42" spans="1:10" ht="14.25" customHeight="1">
      <c r="A42" s="435" t="str">
        <f>'DIGITAÇÃO CALENDÁRIO PROFESSOR'!A66:D66</f>
        <v>Microbio. e Parasito.</v>
      </c>
      <c r="B42" s="436"/>
      <c r="C42" s="436"/>
      <c r="D42" s="436"/>
      <c r="E42" s="437"/>
      <c r="F42" s="435" t="str">
        <f>'DIGITAÇÃO CALENDÁRIO PROFESSOR'!E66</f>
        <v>CRISTINA</v>
      </c>
      <c r="G42" s="437"/>
      <c r="H42" s="438">
        <f>'DIGITAÇÃO CALENDÁRIO PROFESSOR'!K66</f>
        <v>41465</v>
      </c>
      <c r="I42" s="439"/>
      <c r="J42" s="77">
        <f>'DIGITAÇÃO CALENDÁRIO PROFESSOR'!Q66</f>
        <v>0.58333333333333337</v>
      </c>
    </row>
    <row r="43" spans="1:10" ht="14.25" customHeight="1">
      <c r="A43" s="435" t="str">
        <f>'DIGITAÇÃO CALENDÁRIO PROFESSOR'!A67:D67</f>
        <v>Promoção de Biosse. nas A. de Enfermagem</v>
      </c>
      <c r="B43" s="436"/>
      <c r="C43" s="436"/>
      <c r="D43" s="436"/>
      <c r="E43" s="437"/>
      <c r="F43" s="435" t="str">
        <f>'DIGITAÇÃO CALENDÁRIO PROFESSOR'!E67</f>
        <v>KARINE CARVALHO POSSI</v>
      </c>
      <c r="G43" s="437"/>
      <c r="H43" s="438">
        <f>'DIGITAÇÃO CALENDÁRIO PROFESSOR'!K67</f>
        <v>41464</v>
      </c>
      <c r="I43" s="439"/>
      <c r="J43" s="77">
        <f>'DIGITAÇÃO CALENDÁRIO PROFESSOR'!Q67</f>
        <v>0.58333333333333337</v>
      </c>
    </row>
    <row r="44" spans="1:10" ht="14.25" customHeight="1">
      <c r="A44" s="435" t="str">
        <f>'DIGITAÇÃO CALENDÁRIO PROFESSOR'!A68:D68</f>
        <v>Farmaco. e Cálc. de Dosa.de Medica. I</v>
      </c>
      <c r="B44" s="436"/>
      <c r="C44" s="436"/>
      <c r="D44" s="436"/>
      <c r="E44" s="437"/>
      <c r="F44" s="435" t="str">
        <f>'DIGITAÇÃO CALENDÁRIO PROFESSOR'!E68</f>
        <v>VIVIANE</v>
      </c>
      <c r="G44" s="437"/>
      <c r="H44" s="438">
        <f>'DIGITAÇÃO CALENDÁRIO PROFESSOR'!K68</f>
        <v>41465</v>
      </c>
      <c r="I44" s="439"/>
      <c r="J44" s="77">
        <f>'DIGITAÇÃO CALENDÁRIO PROFESSOR'!Q68</f>
        <v>0.58333333333333337</v>
      </c>
    </row>
    <row r="45" spans="1:10" ht="14.25" customHeight="1">
      <c r="A45" s="435" t="str">
        <f>'DIGITAÇÃO CALENDÁRIO PROFESSOR'!A69:D69</f>
        <v>xxxxx</v>
      </c>
      <c r="B45" s="436"/>
      <c r="C45" s="436"/>
      <c r="D45" s="436"/>
      <c r="E45" s="437"/>
      <c r="F45" s="435">
        <f>'DIGITAÇÃO CALENDÁRIO PROFESSOR'!E69</f>
        <v>0</v>
      </c>
      <c r="G45" s="437"/>
      <c r="H45" s="438">
        <f>'DIGITAÇÃO CALENDÁRIO PROFESSOR'!K69</f>
        <v>0</v>
      </c>
      <c r="I45" s="439"/>
      <c r="J45" s="77">
        <f>'DIGITAÇÃO CALENDÁRIO PROFESSOR'!Q69</f>
        <v>0.58333333333333337</v>
      </c>
    </row>
    <row r="46" spans="1:10" ht="14.25" customHeight="1">
      <c r="A46" s="435" t="str">
        <f>'DIGITAÇÃO CALENDÁRIO PROFESSOR'!A70:D70</f>
        <v>xxxxx</v>
      </c>
      <c r="B46" s="436"/>
      <c r="C46" s="436"/>
      <c r="D46" s="436"/>
      <c r="E46" s="437"/>
      <c r="F46" s="435">
        <f>'DIGITAÇÃO CALENDÁRIO PROFESSOR'!E70</f>
        <v>0</v>
      </c>
      <c r="G46" s="437"/>
      <c r="H46" s="438">
        <f>'DIGITAÇÃO CALENDÁRIO PROFESSOR'!K70</f>
        <v>0</v>
      </c>
      <c r="I46" s="439"/>
      <c r="J46" s="77">
        <f>'DIGITAÇÃO CALENDÁRIO PROFESSOR'!Q70</f>
        <v>0.58333333333333337</v>
      </c>
    </row>
    <row r="47" spans="1:10" ht="14.25" customHeight="1">
      <c r="A47" s="435" t="str">
        <f>'DIGITAÇÃO CALENDÁRIO PROFESSOR'!A71:D71</f>
        <v>xxxxx</v>
      </c>
      <c r="B47" s="436"/>
      <c r="C47" s="436"/>
      <c r="D47" s="436"/>
      <c r="E47" s="437"/>
      <c r="F47" s="435">
        <f>'DIGITAÇÃO CALENDÁRIO PROFESSOR'!E71</f>
        <v>0</v>
      </c>
      <c r="G47" s="437"/>
      <c r="H47" s="438">
        <f>'DIGITAÇÃO CALENDÁRIO PROFESSOR'!K71</f>
        <v>0</v>
      </c>
      <c r="I47" s="439"/>
      <c r="J47" s="77">
        <f>'DIGITAÇÃO CALENDÁRIO PROFESSOR'!Q71</f>
        <v>0.58333333333333337</v>
      </c>
    </row>
    <row r="48" spans="1:10" ht="12.75">
      <c r="A48" s="6"/>
      <c r="B48" s="6"/>
      <c r="C48" s="6"/>
      <c r="D48" s="6"/>
      <c r="E48" s="6"/>
      <c r="F48" s="6"/>
      <c r="G48" s="6"/>
      <c r="H48" s="440" t="str">
        <f>'AVISO PROFESSORES'!H48:J48</f>
        <v>Adnailton Costa</v>
      </c>
      <c r="I48" s="436"/>
      <c r="J48" s="436"/>
    </row>
    <row r="49" spans="8:10" ht="12.75">
      <c r="H49" s="384" t="str">
        <f>'AVISO PROFESSORES'!H49:J49</f>
        <v>Biomédico/Coordenador Geral</v>
      </c>
      <c r="I49" s="385"/>
      <c r="J49" s="385"/>
    </row>
  </sheetData>
  <sheetProtection password="CD46" sheet="1" objects="1" scenarios="1"/>
  <mergeCells count="117"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3"/>
  <sheetViews>
    <sheetView showGridLines="0" tabSelected="1" topLeftCell="A28" workbookViewId="0">
      <selection activeCell="K46" sqref="K46"/>
    </sheetView>
  </sheetViews>
  <sheetFormatPr defaultColWidth="9.140625" defaultRowHeight="14.25" customHeight="1"/>
  <cols>
    <col min="1" max="2" width="9.140625" style="123" customWidth="1"/>
    <col min="3" max="3" width="10.7109375" style="123" customWidth="1"/>
    <col min="4" max="4" width="5.140625" style="123" customWidth="1"/>
    <col min="5" max="7" width="9.140625" style="123" customWidth="1"/>
    <col min="8" max="8" width="17" style="123" customWidth="1"/>
    <col min="9" max="9" width="5.5703125" style="123" customWidth="1"/>
    <col min="10" max="10" width="9.140625" style="123" customWidth="1"/>
    <col min="11" max="16384" width="9.140625" style="123"/>
  </cols>
  <sheetData>
    <row r="1" spans="1:9" ht="21">
      <c r="A1" s="501" t="s">
        <v>17</v>
      </c>
      <c r="B1" s="362"/>
      <c r="C1" s="362"/>
      <c r="D1" s="362"/>
      <c r="E1" s="362"/>
      <c r="F1" s="362"/>
      <c r="G1" s="362"/>
      <c r="H1" s="362"/>
      <c r="I1" s="362"/>
    </row>
    <row r="2" spans="1:9" ht="4.9000000000000004" customHeight="1"/>
    <row r="3" spans="1:9" ht="18.75">
      <c r="A3" s="502" t="s">
        <v>40</v>
      </c>
      <c r="B3" s="362"/>
      <c r="C3" s="362"/>
      <c r="D3" s="362"/>
      <c r="E3" s="362"/>
      <c r="F3" s="362"/>
      <c r="G3" s="362"/>
      <c r="H3" s="362"/>
      <c r="I3" s="362"/>
    </row>
    <row r="4" spans="1:9" ht="15">
      <c r="B4" s="124" t="s">
        <v>26</v>
      </c>
      <c r="C4" s="244" t="str">
        <f>'AVISO ALUNOS'!C6:F6</f>
        <v>Fevereiro MI</v>
      </c>
      <c r="D4" s="245"/>
      <c r="E4" s="246" t="s">
        <v>281</v>
      </c>
      <c r="F4" s="245">
        <f>'DIGITAÇÃO DE DADOS'!F11:G11</f>
        <v>2013</v>
      </c>
      <c r="G4" s="125" t="s">
        <v>28</v>
      </c>
      <c r="H4" s="126" t="str">
        <f>'AVISO ALUNOS'!I6</f>
        <v>I</v>
      </c>
    </row>
    <row r="5" spans="1:9" ht="15">
      <c r="B5" s="124" t="s">
        <v>49</v>
      </c>
      <c r="C5" s="503" t="str">
        <f>'AVISO ALUNOS'!C7:F7</f>
        <v>Enfermagem</v>
      </c>
      <c r="D5" s="504"/>
      <c r="E5" s="505"/>
      <c r="F5" s="504"/>
      <c r="G5" s="125" t="s">
        <v>276</v>
      </c>
      <c r="H5" s="247" t="str">
        <f>'DIGITAÇÃO DE DADOS'!J11</f>
        <v>Vespertino</v>
      </c>
    </row>
    <row r="6" spans="1:9" ht="6" customHeight="1">
      <c r="A6" s="506"/>
      <c r="B6" s="362"/>
      <c r="C6" s="362"/>
      <c r="D6" s="362"/>
      <c r="E6" s="362"/>
      <c r="F6" s="362"/>
      <c r="G6" s="362"/>
      <c r="H6" s="362"/>
      <c r="I6" s="362"/>
    </row>
    <row r="7" spans="1:9" ht="15">
      <c r="A7" s="507" t="s">
        <v>27</v>
      </c>
      <c r="B7" s="508"/>
      <c r="C7" s="508"/>
      <c r="D7" s="508"/>
      <c r="E7" s="507" t="s">
        <v>22</v>
      </c>
      <c r="F7" s="508"/>
    </row>
    <row r="8" spans="1:9" ht="12.75">
      <c r="A8" s="477" t="str">
        <f>'CALENDÁRIO ALUNO '!A8:D8</f>
        <v>I. à Enfermagem</v>
      </c>
      <c r="B8" s="478"/>
      <c r="C8" s="478"/>
      <c r="D8" s="478"/>
      <c r="E8" s="477">
        <f>VLOOKUP($H$4,'DADOS MATRIZ'!$A$42:$K$46,2,FALSE)</f>
        <v>80</v>
      </c>
      <c r="F8" s="478"/>
    </row>
    <row r="9" spans="1:9" ht="12.75">
      <c r="A9" s="477" t="str">
        <f>'CALENDÁRIO ALUNO '!A9:D9</f>
        <v>Anatomia e Fisiologia Humanas</v>
      </c>
      <c r="B9" s="478"/>
      <c r="C9" s="478"/>
      <c r="D9" s="478"/>
      <c r="E9" s="477">
        <f>VLOOKUP($H$4,'DADOS MATRIZ'!$A$42:$K$46,3,FALSE)</f>
        <v>0</v>
      </c>
      <c r="F9" s="478"/>
    </row>
    <row r="10" spans="1:9" ht="12.75">
      <c r="A10" s="477" t="str">
        <f>'CALENDÁRIO ALUNO '!A10:D10</f>
        <v>Ética Profissional</v>
      </c>
      <c r="B10" s="478"/>
      <c r="C10" s="478"/>
      <c r="D10" s="478"/>
      <c r="E10" s="477">
        <f>VLOOKUP($H$4,'DADOS MATRIZ'!$A$42:$K$46,4,FALSE)</f>
        <v>0</v>
      </c>
      <c r="F10" s="478"/>
    </row>
    <row r="11" spans="1:9" ht="12.75">
      <c r="A11" s="477" t="str">
        <f>'CALENDÁRIO ALUNO '!A11:D11</f>
        <v>Nutrição e Dietética</v>
      </c>
      <c r="B11" s="478"/>
      <c r="C11" s="478"/>
      <c r="D11" s="478"/>
      <c r="E11" s="477">
        <f>VLOOKUP($H$4,'DADOS MATRIZ'!$A$42:$K$46,5,FALSE)</f>
        <v>0</v>
      </c>
      <c r="F11" s="478"/>
    </row>
    <row r="12" spans="1:9" ht="12.75">
      <c r="A12" s="477" t="str">
        <f>'CALENDÁRIO ALUNO '!A12:D12</f>
        <v>Microbio. e Parasito.</v>
      </c>
      <c r="B12" s="478"/>
      <c r="C12" s="478"/>
      <c r="D12" s="478"/>
      <c r="E12" s="477">
        <f>VLOOKUP($H$4,'DADOS MATRIZ'!$A$42:$K$46,6,FALSE)</f>
        <v>0</v>
      </c>
      <c r="F12" s="478"/>
    </row>
    <row r="13" spans="1:9" ht="12.75">
      <c r="A13" s="477" t="str">
        <f>'CALENDÁRIO ALUNO '!A13:D13</f>
        <v>Promoção de Biosse. nas A. de Enfermagem</v>
      </c>
      <c r="B13" s="478"/>
      <c r="C13" s="478"/>
      <c r="D13" s="478"/>
      <c r="E13" s="477">
        <f>VLOOKUP($H$4,'DADOS MATRIZ'!$A$42:$K$46,7,FALSE)</f>
        <v>0</v>
      </c>
      <c r="F13" s="478"/>
    </row>
    <row r="14" spans="1:9" ht="12.75">
      <c r="A14" s="477" t="str">
        <f>'CALENDÁRIO ALUNO '!A14:D14</f>
        <v>Farmaco. e Cálc. de Dosa.de Medica. I</v>
      </c>
      <c r="B14" s="478"/>
      <c r="C14" s="478"/>
      <c r="D14" s="478"/>
      <c r="E14" s="477">
        <f>VLOOKUP($H$4,'DADOS MATRIZ'!$A$42:$K$46,8,FALSE)</f>
        <v>40</v>
      </c>
      <c r="F14" s="478"/>
    </row>
    <row r="15" spans="1:9" ht="12.75">
      <c r="A15" s="477" t="str">
        <f>'CALENDÁRIO ALUNO '!A15:D15</f>
        <v>xxxxx</v>
      </c>
      <c r="B15" s="478"/>
      <c r="C15" s="478"/>
      <c r="D15" s="478"/>
      <c r="E15" s="477">
        <f>VLOOKUP($H$4,'DADOS MATRIZ'!$A$42:$K$46,9,FALSE)</f>
        <v>0</v>
      </c>
      <c r="F15" s="478"/>
    </row>
    <row r="16" spans="1:9" ht="12.75">
      <c r="A16" s="477" t="str">
        <f>'CALENDÁRIO ALUNO '!A16:D16</f>
        <v>xxxxx</v>
      </c>
      <c r="B16" s="478"/>
      <c r="C16" s="478"/>
      <c r="D16" s="478"/>
      <c r="E16" s="477">
        <f>VLOOKUP($H$4,'DADOS MATRIZ'!$A$42:$K$46,10,FALSE)</f>
        <v>0</v>
      </c>
      <c r="F16" s="478"/>
    </row>
    <row r="17" spans="1:8" ht="12.75">
      <c r="A17" s="477" t="str">
        <f>'CALENDÁRIO ALUNO '!A17:D17</f>
        <v>xxxxx</v>
      </c>
      <c r="B17" s="478"/>
      <c r="C17" s="478"/>
      <c r="D17" s="478"/>
      <c r="E17" s="477">
        <f>VLOOKUP($H$4,'DADOS MATRIZ'!$A$42:$K$46,11,FALSE)</f>
        <v>0</v>
      </c>
      <c r="F17" s="478"/>
    </row>
    <row r="18" spans="1:8" ht="15">
      <c r="A18" s="486" t="s">
        <v>16</v>
      </c>
      <c r="B18" s="362"/>
      <c r="C18" s="362"/>
      <c r="D18" s="362"/>
      <c r="E18" s="494">
        <f>SUM(E8:E17)/6</f>
        <v>20</v>
      </c>
      <c r="F18" s="495"/>
    </row>
    <row r="19" spans="1:8" ht="15">
      <c r="A19" s="486" t="s">
        <v>37</v>
      </c>
      <c r="B19" s="362"/>
      <c r="C19" s="362"/>
      <c r="D19" s="362"/>
      <c r="E19" s="496"/>
      <c r="F19" s="497"/>
    </row>
    <row r="20" spans="1:8" ht="15">
      <c r="A20" s="486" t="s">
        <v>9</v>
      </c>
      <c r="B20" s="362"/>
      <c r="C20" s="362"/>
      <c r="D20" s="362"/>
      <c r="E20" s="498"/>
      <c r="F20" s="499"/>
    </row>
    <row r="21" spans="1:8" ht="15">
      <c r="A21" s="486" t="s">
        <v>10</v>
      </c>
      <c r="B21" s="362"/>
      <c r="C21" s="362"/>
      <c r="D21" s="362"/>
      <c r="E21" s="500"/>
      <c r="F21" s="500"/>
    </row>
    <row r="22" spans="1:8" ht="15">
      <c r="A22" s="486"/>
      <c r="B22" s="362"/>
      <c r="C22" s="362"/>
      <c r="D22" s="362"/>
      <c r="E22" s="487"/>
      <c r="F22" s="362"/>
    </row>
    <row r="23" spans="1:8" ht="15">
      <c r="B23" s="488" t="s">
        <v>5</v>
      </c>
      <c r="C23" s="489"/>
      <c r="D23" s="489"/>
      <c r="E23" s="489"/>
      <c r="F23" s="489"/>
      <c r="G23" s="489"/>
      <c r="H23" s="490"/>
    </row>
    <row r="24" spans="1:8" ht="14.25" customHeight="1">
      <c r="B24" s="491" t="s">
        <v>283</v>
      </c>
      <c r="C24" s="492"/>
      <c r="D24" s="492"/>
      <c r="E24" s="492"/>
      <c r="F24" s="492"/>
      <c r="G24" s="492"/>
      <c r="H24" s="493"/>
    </row>
    <row r="25" spans="1:8" ht="15">
      <c r="B25" s="483"/>
      <c r="C25" s="484"/>
      <c r="D25" s="485"/>
      <c r="E25" s="484"/>
      <c r="F25" s="485"/>
      <c r="G25" s="484"/>
      <c r="H25" s="265"/>
    </row>
    <row r="26" spans="1:8" ht="15">
      <c r="B26" s="474" t="s">
        <v>289</v>
      </c>
      <c r="C26" s="475"/>
      <c r="D26" s="476" t="s">
        <v>290</v>
      </c>
      <c r="E26" s="475"/>
      <c r="F26" s="476"/>
      <c r="G26" s="475"/>
      <c r="H26" s="263"/>
    </row>
    <row r="27" spans="1:8" ht="15">
      <c r="B27" s="474">
        <v>3</v>
      </c>
      <c r="C27" s="475"/>
      <c r="D27" s="476">
        <v>1</v>
      </c>
      <c r="E27" s="475"/>
      <c r="F27" s="476"/>
      <c r="G27" s="475"/>
      <c r="H27" s="263"/>
    </row>
    <row r="28" spans="1:8" ht="15">
      <c r="B28" s="474">
        <v>10</v>
      </c>
      <c r="C28" s="475"/>
      <c r="D28" s="476">
        <v>2</v>
      </c>
      <c r="E28" s="475"/>
      <c r="F28" s="476"/>
      <c r="G28" s="475"/>
      <c r="H28" s="263"/>
    </row>
    <row r="29" spans="1:8" ht="15">
      <c r="B29" s="474">
        <v>12</v>
      </c>
      <c r="C29" s="475"/>
      <c r="D29" s="476">
        <v>3</v>
      </c>
      <c r="E29" s="475"/>
      <c r="F29" s="476"/>
      <c r="G29" s="475"/>
      <c r="H29" s="263"/>
    </row>
    <row r="30" spans="1:8" ht="15">
      <c r="B30" s="474">
        <v>14</v>
      </c>
      <c r="C30" s="475"/>
      <c r="D30" s="476">
        <v>4</v>
      </c>
      <c r="E30" s="475"/>
      <c r="F30" s="476"/>
      <c r="G30" s="475"/>
      <c r="H30" s="263"/>
    </row>
    <row r="31" spans="1:8" ht="15">
      <c r="B31" s="474">
        <v>17</v>
      </c>
      <c r="C31" s="475"/>
      <c r="D31" s="476">
        <v>5</v>
      </c>
      <c r="E31" s="475"/>
      <c r="F31" s="476"/>
      <c r="G31" s="475"/>
      <c r="H31" s="263"/>
    </row>
    <row r="32" spans="1:8" ht="15">
      <c r="B32" s="474">
        <v>19</v>
      </c>
      <c r="C32" s="475"/>
      <c r="D32" s="476">
        <v>8</v>
      </c>
      <c r="E32" s="475"/>
      <c r="F32" s="476"/>
      <c r="G32" s="475"/>
      <c r="H32" s="263"/>
    </row>
    <row r="33" spans="2:8" ht="15">
      <c r="B33" s="474">
        <v>21</v>
      </c>
      <c r="C33" s="475"/>
      <c r="D33" s="476">
        <v>9</v>
      </c>
      <c r="E33" s="475"/>
      <c r="F33" s="476"/>
      <c r="G33" s="475"/>
      <c r="H33" s="263"/>
    </row>
    <row r="34" spans="2:8" ht="15">
      <c r="B34" s="474">
        <v>24</v>
      </c>
      <c r="C34" s="475"/>
      <c r="D34" s="476">
        <v>10</v>
      </c>
      <c r="E34" s="475"/>
      <c r="F34" s="476"/>
      <c r="G34" s="475"/>
      <c r="H34" s="263"/>
    </row>
    <row r="35" spans="2:8" ht="15">
      <c r="B35" s="474">
        <v>26</v>
      </c>
      <c r="C35" s="475"/>
      <c r="D35" s="476">
        <v>11</v>
      </c>
      <c r="E35" s="475"/>
      <c r="F35" s="476"/>
      <c r="G35" s="475"/>
      <c r="H35" s="263"/>
    </row>
    <row r="36" spans="2:8" ht="15">
      <c r="B36" s="474">
        <v>28</v>
      </c>
      <c r="C36" s="475"/>
      <c r="D36" s="476">
        <v>12</v>
      </c>
      <c r="E36" s="475"/>
      <c r="F36" s="476"/>
      <c r="G36" s="475"/>
      <c r="H36" s="263"/>
    </row>
    <row r="37" spans="2:8" ht="15">
      <c r="B37" s="474"/>
      <c r="C37" s="475"/>
      <c r="D37" s="476">
        <v>15</v>
      </c>
      <c r="E37" s="475"/>
      <c r="F37" s="476"/>
      <c r="G37" s="475"/>
      <c r="H37" s="263"/>
    </row>
    <row r="38" spans="2:8" ht="15">
      <c r="B38" s="474"/>
      <c r="C38" s="475"/>
      <c r="D38" s="476"/>
      <c r="E38" s="475"/>
      <c r="F38" s="476"/>
      <c r="G38" s="475"/>
      <c r="H38" s="263"/>
    </row>
    <row r="39" spans="2:8" ht="15">
      <c r="B39" s="474"/>
      <c r="C39" s="475"/>
      <c r="D39" s="476"/>
      <c r="E39" s="475"/>
      <c r="F39" s="476"/>
      <c r="G39" s="475"/>
      <c r="H39" s="263"/>
    </row>
    <row r="40" spans="2:8" ht="15">
      <c r="B40" s="474"/>
      <c r="C40" s="475"/>
      <c r="D40" s="476"/>
      <c r="E40" s="475"/>
      <c r="F40" s="476"/>
      <c r="G40" s="475"/>
      <c r="H40" s="263"/>
    </row>
    <row r="41" spans="2:8" ht="15">
      <c r="B41" s="474"/>
      <c r="C41" s="475"/>
      <c r="D41" s="476"/>
      <c r="E41" s="475"/>
      <c r="F41" s="476"/>
      <c r="G41" s="475"/>
      <c r="H41" s="263"/>
    </row>
    <row r="42" spans="2:8" ht="15">
      <c r="B42" s="474"/>
      <c r="C42" s="475"/>
      <c r="D42" s="476"/>
      <c r="E42" s="475"/>
      <c r="F42" s="476"/>
      <c r="G42" s="475"/>
      <c r="H42" s="263"/>
    </row>
    <row r="43" spans="2:8" ht="15">
      <c r="B43" s="474"/>
      <c r="C43" s="475"/>
      <c r="D43" s="476"/>
      <c r="E43" s="475"/>
      <c r="F43" s="476"/>
      <c r="G43" s="475"/>
      <c r="H43" s="263"/>
    </row>
    <row r="44" spans="2:8" ht="15">
      <c r="B44" s="474"/>
      <c r="C44" s="475"/>
      <c r="D44" s="476"/>
      <c r="E44" s="475"/>
      <c r="F44" s="476"/>
      <c r="G44" s="475"/>
      <c r="H44" s="263"/>
    </row>
    <row r="45" spans="2:8" ht="15">
      <c r="B45" s="474"/>
      <c r="C45" s="475"/>
      <c r="D45" s="476"/>
      <c r="E45" s="475"/>
      <c r="F45" s="476"/>
      <c r="G45" s="475"/>
      <c r="H45" s="263"/>
    </row>
    <row r="46" spans="2:8" ht="15">
      <c r="B46" s="474"/>
      <c r="C46" s="475"/>
      <c r="D46" s="476"/>
      <c r="E46" s="475"/>
      <c r="F46" s="476"/>
      <c r="G46" s="475"/>
      <c r="H46" s="263"/>
    </row>
    <row r="47" spans="2:8" ht="15">
      <c r="B47" s="480"/>
      <c r="C47" s="481"/>
      <c r="D47" s="482"/>
      <c r="E47" s="481"/>
      <c r="F47" s="482"/>
      <c r="G47" s="481"/>
      <c r="H47" s="264"/>
    </row>
    <row r="50" spans="1:10" ht="15">
      <c r="A50" s="479" t="s">
        <v>52</v>
      </c>
      <c r="B50" s="479"/>
      <c r="C50" s="122"/>
      <c r="D50" s="127" t="s">
        <v>252</v>
      </c>
      <c r="E50" s="472"/>
      <c r="F50" s="472"/>
      <c r="G50" s="128" t="s">
        <v>252</v>
      </c>
      <c r="H50" s="121"/>
      <c r="I50" s="123" t="s">
        <v>253</v>
      </c>
    </row>
    <row r="52" spans="1:10" ht="15">
      <c r="A52" s="129"/>
      <c r="B52" s="470" t="str">
        <f>'AVISO ALUNOS'!H48</f>
        <v>Adnailton Costa</v>
      </c>
      <c r="C52" s="470"/>
      <c r="E52" s="473" t="s">
        <v>14</v>
      </c>
      <c r="F52" s="473"/>
      <c r="G52" s="131"/>
      <c r="H52" s="130" t="s">
        <v>44</v>
      </c>
      <c r="I52" s="131"/>
      <c r="J52" s="131"/>
    </row>
    <row r="53" spans="1:10" ht="14.25" customHeight="1">
      <c r="A53" s="132"/>
      <c r="B53" s="471" t="str">
        <f>'AVISO ALUNOS'!H49</f>
        <v>Biomédico/Coordenador Geral</v>
      </c>
      <c r="C53" s="471"/>
      <c r="E53" s="469" t="s">
        <v>279</v>
      </c>
      <c r="F53" s="469"/>
      <c r="G53" s="131"/>
      <c r="H53" s="133" t="s">
        <v>280</v>
      </c>
      <c r="I53" s="128"/>
      <c r="J53" s="128"/>
    </row>
  </sheetData>
  <sheetProtection password="CC86" sheet="1" objects="1" scenarios="1"/>
  <mergeCells count="113">
    <mergeCell ref="A1:I1"/>
    <mergeCell ref="A3:I3"/>
    <mergeCell ref="C5:F5"/>
    <mergeCell ref="A6:I6"/>
    <mergeCell ref="A7:D7"/>
    <mergeCell ref="E7:F7"/>
    <mergeCell ref="A8:D8"/>
    <mergeCell ref="E8:F8"/>
    <mergeCell ref="A9:D9"/>
    <mergeCell ref="E9:F9"/>
    <mergeCell ref="A15:D15"/>
    <mergeCell ref="E15:F15"/>
    <mergeCell ref="A14:D14"/>
    <mergeCell ref="E13:F13"/>
    <mergeCell ref="E14:F14"/>
    <mergeCell ref="A12:D12"/>
    <mergeCell ref="A16:D16"/>
    <mergeCell ref="E16:F16"/>
    <mergeCell ref="A10:D10"/>
    <mergeCell ref="A11:D11"/>
    <mergeCell ref="E10:F10"/>
    <mergeCell ref="E11:F11"/>
    <mergeCell ref="A17:D17"/>
    <mergeCell ref="E17:F17"/>
    <mergeCell ref="A22:D22"/>
    <mergeCell ref="E22:F22"/>
    <mergeCell ref="B23:H23"/>
    <mergeCell ref="B24:H24"/>
    <mergeCell ref="A18:D18"/>
    <mergeCell ref="E18:F18"/>
    <mergeCell ref="A19:D19"/>
    <mergeCell ref="E19:F19"/>
    <mergeCell ref="A20:D20"/>
    <mergeCell ref="E20:F20"/>
    <mergeCell ref="A21:D21"/>
    <mergeCell ref="E21:F21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F44:G44"/>
    <mergeCell ref="B41:C41"/>
    <mergeCell ref="D41:E41"/>
    <mergeCell ref="F41:G41"/>
    <mergeCell ref="B42:C42"/>
    <mergeCell ref="D42:E42"/>
    <mergeCell ref="F42:G42"/>
    <mergeCell ref="B43:C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E53:F53"/>
    <mergeCell ref="B52:C52"/>
    <mergeCell ref="B53:C53"/>
    <mergeCell ref="E50:F50"/>
    <mergeCell ref="E52:F52"/>
    <mergeCell ref="B45:C45"/>
    <mergeCell ref="D45:E45"/>
    <mergeCell ref="F45:G45"/>
    <mergeCell ref="E12:F12"/>
    <mergeCell ref="A13:D13"/>
    <mergeCell ref="B46:C46"/>
    <mergeCell ref="D46:E46"/>
    <mergeCell ref="F46:G46"/>
    <mergeCell ref="A50:B50"/>
    <mergeCell ref="B47:C47"/>
    <mergeCell ref="D47:E47"/>
    <mergeCell ref="F47:G47"/>
    <mergeCell ref="D43:E43"/>
    <mergeCell ref="F43:G43"/>
    <mergeCell ref="B40:C40"/>
    <mergeCell ref="D40:E40"/>
    <mergeCell ref="F40:G40"/>
    <mergeCell ref="B44:C44"/>
    <mergeCell ref="D44:E44"/>
  </mergeCells>
  <pageMargins left="0.78740157480314965" right="0.59055118110236227" top="0.98425196850393704" bottom="0.39370078740157483" header="0.51181102362204722" footer="0.3149606299212598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E14" sqref="E14"/>
    </sheetView>
  </sheetViews>
  <sheetFormatPr defaultRowHeight="12.75"/>
  <cols>
    <col min="1" max="1" width="41.5703125" customWidth="1"/>
    <col min="2" max="2" width="25.5703125" customWidth="1"/>
    <col min="3" max="3" width="14" customWidth="1"/>
    <col min="4" max="4" width="6.7109375" customWidth="1"/>
    <col min="5" max="5" width="7.7109375" customWidth="1"/>
    <col min="6" max="6" width="6.7109375" customWidth="1"/>
    <col min="7" max="7" width="5.85546875" customWidth="1"/>
    <col min="8" max="9" width="6.28515625" customWidth="1"/>
  </cols>
  <sheetData>
    <row r="1" spans="1:3">
      <c r="A1" s="38" t="s">
        <v>72</v>
      </c>
      <c r="B1" s="39"/>
      <c r="C1" s="22"/>
    </row>
    <row r="2" spans="1:3">
      <c r="A2" s="40" t="s">
        <v>170</v>
      </c>
      <c r="B2" s="53" t="s">
        <v>28</v>
      </c>
      <c r="C2" s="234" t="s">
        <v>56</v>
      </c>
    </row>
    <row r="3" spans="1:3">
      <c r="A3" s="40"/>
      <c r="B3" s="41"/>
      <c r="C3" s="23"/>
    </row>
    <row r="4" spans="1:3" s="243" customFormat="1">
      <c r="A4" s="40" t="s">
        <v>173</v>
      </c>
      <c r="B4" s="41" t="s">
        <v>70</v>
      </c>
      <c r="C4" s="23">
        <v>2012</v>
      </c>
    </row>
    <row r="5" spans="1:3">
      <c r="A5" s="40" t="s">
        <v>172</v>
      </c>
      <c r="B5" s="41" t="s">
        <v>69</v>
      </c>
      <c r="C5" s="23">
        <v>2012</v>
      </c>
    </row>
    <row r="6" spans="1:3">
      <c r="A6" s="40" t="s">
        <v>282</v>
      </c>
      <c r="B6" s="41" t="s">
        <v>69</v>
      </c>
      <c r="C6" s="23">
        <v>2011</v>
      </c>
    </row>
    <row r="7" spans="1:3">
      <c r="A7" s="40" t="s">
        <v>171</v>
      </c>
      <c r="B7" s="41" t="s">
        <v>18</v>
      </c>
      <c r="C7" s="23">
        <v>2013</v>
      </c>
    </row>
    <row r="8" spans="1:3">
      <c r="A8" s="40"/>
      <c r="B8" s="41"/>
      <c r="C8" s="23"/>
    </row>
    <row r="9" spans="1:3" ht="13.5" thickBot="1">
      <c r="A9" s="42"/>
      <c r="B9" s="43"/>
      <c r="C9" s="24"/>
    </row>
    <row r="10" spans="1:3" ht="13.5" thickBot="1"/>
    <row r="11" spans="1:3">
      <c r="A11" s="22" t="s">
        <v>80</v>
      </c>
    </row>
    <row r="12" spans="1:3">
      <c r="A12" s="23"/>
    </row>
    <row r="13" spans="1:3">
      <c r="A13" s="30">
        <v>2004</v>
      </c>
    </row>
    <row r="14" spans="1:3">
      <c r="A14" s="30">
        <v>2005</v>
      </c>
    </row>
    <row r="15" spans="1:3">
      <c r="A15" s="30">
        <v>2006</v>
      </c>
    </row>
    <row r="16" spans="1:3">
      <c r="A16" s="30">
        <v>2007</v>
      </c>
    </row>
    <row r="17" spans="1:1">
      <c r="A17" s="30">
        <v>2008</v>
      </c>
    </row>
    <row r="18" spans="1:1">
      <c r="A18" s="30">
        <v>2009</v>
      </c>
    </row>
    <row r="19" spans="1:1">
      <c r="A19" s="30">
        <v>2010</v>
      </c>
    </row>
    <row r="20" spans="1:1">
      <c r="A20" s="30">
        <v>2011</v>
      </c>
    </row>
    <row r="21" spans="1:1">
      <c r="A21" s="30">
        <v>2012</v>
      </c>
    </row>
    <row r="22" spans="1:1">
      <c r="A22" s="30">
        <v>2013</v>
      </c>
    </row>
    <row r="23" spans="1:1">
      <c r="A23" s="30">
        <v>2014</v>
      </c>
    </row>
    <row r="24" spans="1:1">
      <c r="A24" s="30">
        <v>2015</v>
      </c>
    </row>
    <row r="25" spans="1:1">
      <c r="A25" s="30">
        <v>2016</v>
      </c>
    </row>
    <row r="26" spans="1:1">
      <c r="A26" s="30">
        <v>2017</v>
      </c>
    </row>
    <row r="27" spans="1:1">
      <c r="A27" s="30">
        <v>2018</v>
      </c>
    </row>
    <row r="28" spans="1:1">
      <c r="A28" s="30">
        <v>2019</v>
      </c>
    </row>
    <row r="29" spans="1:1">
      <c r="A29" s="30">
        <v>2020</v>
      </c>
    </row>
    <row r="30" spans="1:1">
      <c r="A30" s="30">
        <v>2021</v>
      </c>
    </row>
    <row r="31" spans="1:1">
      <c r="A31" s="30">
        <v>2022</v>
      </c>
    </row>
    <row r="32" spans="1:1">
      <c r="A32" s="30">
        <v>2023</v>
      </c>
    </row>
    <row r="33" spans="1:1">
      <c r="A33" s="30">
        <v>2024</v>
      </c>
    </row>
    <row r="34" spans="1:1" ht="13.5" thickBot="1">
      <c r="A34" s="31">
        <v>2025</v>
      </c>
    </row>
    <row r="35" spans="1:1" ht="13.5" thickBot="1">
      <c r="A35" s="29"/>
    </row>
    <row r="36" spans="1:1">
      <c r="A36" s="22" t="s">
        <v>81</v>
      </c>
    </row>
    <row r="37" spans="1:1">
      <c r="A37" s="23" t="s">
        <v>55</v>
      </c>
    </row>
    <row r="38" spans="1:1">
      <c r="A38" s="23"/>
    </row>
    <row r="39" spans="1:1">
      <c r="A39" s="23" t="s">
        <v>146</v>
      </c>
    </row>
    <row r="40" spans="1:1" ht="13.5" thickBot="1">
      <c r="A40" s="24" t="s">
        <v>147</v>
      </c>
    </row>
    <row r="41" spans="1:1" ht="13.5" thickBot="1"/>
    <row r="42" spans="1:1">
      <c r="A42" s="22" t="s">
        <v>82</v>
      </c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9">
      <c r="A49" s="23"/>
    </row>
    <row r="50" spans="1:9">
      <c r="A50" s="23"/>
    </row>
    <row r="51" spans="1:9" ht="13.5" thickBot="1">
      <c r="A51" s="24"/>
    </row>
    <row r="52" spans="1:9" ht="13.5" thickBot="1"/>
    <row r="53" spans="1:9">
      <c r="A53" s="57" t="s">
        <v>83</v>
      </c>
      <c r="B53" s="55"/>
      <c r="C53" s="55"/>
      <c r="D53" s="55"/>
      <c r="E53" s="55"/>
      <c r="F53" s="55"/>
      <c r="G53" s="55"/>
      <c r="H53" s="55"/>
      <c r="I53" s="39"/>
    </row>
    <row r="54" spans="1:9" ht="33" customHeight="1">
      <c r="A54" s="56" t="s">
        <v>57</v>
      </c>
      <c r="B54" s="54" t="s">
        <v>1</v>
      </c>
      <c r="C54" s="46" t="s">
        <v>174</v>
      </c>
      <c r="D54" s="46" t="s">
        <v>175</v>
      </c>
      <c r="E54" s="44" t="s">
        <v>24</v>
      </c>
      <c r="F54" s="45" t="s">
        <v>176</v>
      </c>
      <c r="G54" s="45" t="s">
        <v>177</v>
      </c>
      <c r="H54" s="44" t="s">
        <v>178</v>
      </c>
      <c r="I54" s="47" t="s">
        <v>35</v>
      </c>
    </row>
    <row r="55" spans="1:9">
      <c r="A55" s="56"/>
      <c r="B55" s="49"/>
      <c r="C55" s="49"/>
      <c r="D55" s="49"/>
      <c r="E55" s="49"/>
      <c r="F55" s="49"/>
      <c r="G55" s="49"/>
      <c r="H55" s="49"/>
      <c r="I55" s="41"/>
    </row>
    <row r="56" spans="1:9">
      <c r="A56" s="58" t="s">
        <v>84</v>
      </c>
      <c r="B56" s="48">
        <v>0.375</v>
      </c>
      <c r="C56" s="48">
        <v>0.33333333333333331</v>
      </c>
      <c r="D56" s="48">
        <v>0.33333333333333331</v>
      </c>
      <c r="E56" s="48">
        <v>0.33333333333333331</v>
      </c>
      <c r="F56" s="48">
        <v>0.375</v>
      </c>
      <c r="G56" s="48">
        <v>0.33333333333333331</v>
      </c>
      <c r="H56" s="48">
        <v>0.33333333333333331</v>
      </c>
      <c r="I56" s="51">
        <v>0.33333333333333331</v>
      </c>
    </row>
    <row r="57" spans="1:9">
      <c r="A57" s="58" t="s">
        <v>85</v>
      </c>
      <c r="B57" s="48">
        <v>0.58333333333333337</v>
      </c>
      <c r="C57" s="48">
        <v>0.54166666666666663</v>
      </c>
      <c r="D57" s="48">
        <v>0.54166666666666663</v>
      </c>
      <c r="E57" s="48">
        <v>0.54166666666666663</v>
      </c>
      <c r="F57" s="48">
        <v>0.58333333333333337</v>
      </c>
      <c r="G57" s="48">
        <v>0.54166666666666663</v>
      </c>
      <c r="H57" s="48">
        <v>0.54166666666666663</v>
      </c>
      <c r="I57" s="51">
        <v>0.54166666666666663</v>
      </c>
    </row>
    <row r="58" spans="1:9" ht="13.5" thickBot="1">
      <c r="A58" s="59" t="s">
        <v>86</v>
      </c>
      <c r="B58" s="50">
        <v>0.83333333333333337</v>
      </c>
      <c r="C58" s="50">
        <v>0.79166666666666663</v>
      </c>
      <c r="D58" s="50">
        <v>0.79166666666666663</v>
      </c>
      <c r="E58" s="50">
        <v>0.79166666666666663</v>
      </c>
      <c r="F58" s="50">
        <v>0.83333333333333337</v>
      </c>
      <c r="G58" s="50">
        <v>0.79166666666666663</v>
      </c>
      <c r="H58" s="50">
        <v>0.79166666666666663</v>
      </c>
      <c r="I58" s="52">
        <v>0.79166666666666663</v>
      </c>
    </row>
    <row r="59" spans="1:9" ht="13.5" thickBot="1">
      <c r="A59" s="10"/>
    </row>
    <row r="60" spans="1:9">
      <c r="A60" s="32" t="s">
        <v>139</v>
      </c>
    </row>
    <row r="61" spans="1:9" ht="15.75">
      <c r="A61" s="36"/>
    </row>
    <row r="62" spans="1:9" ht="15">
      <c r="A62" s="146" t="s">
        <v>256</v>
      </c>
    </row>
    <row r="63" spans="1:9" ht="15">
      <c r="A63" s="146" t="s">
        <v>257</v>
      </c>
    </row>
    <row r="64" spans="1:9" ht="15">
      <c r="A64" s="146" t="s">
        <v>260</v>
      </c>
    </row>
    <row r="65" spans="1:1" ht="15">
      <c r="A65" s="146" t="s">
        <v>258</v>
      </c>
    </row>
    <row r="66" spans="1:1" ht="15">
      <c r="A66" s="146" t="s">
        <v>266</v>
      </c>
    </row>
    <row r="67" spans="1:1" ht="15">
      <c r="A67" s="146" t="s">
        <v>259</v>
      </c>
    </row>
    <row r="68" spans="1:1" ht="15">
      <c r="A68" s="146" t="s">
        <v>261</v>
      </c>
    </row>
    <row r="69" spans="1:1" ht="15">
      <c r="A69" s="146" t="s">
        <v>262</v>
      </c>
    </row>
    <row r="70" spans="1:1" ht="15">
      <c r="A70" s="146" t="s">
        <v>263</v>
      </c>
    </row>
    <row r="71" spans="1:1" ht="15">
      <c r="A71" s="146" t="s">
        <v>264</v>
      </c>
    </row>
    <row r="72" spans="1:1" ht="15">
      <c r="A72" s="146" t="s">
        <v>265</v>
      </c>
    </row>
    <row r="73" spans="1:1" ht="15">
      <c r="A73" s="146" t="s">
        <v>272</v>
      </c>
    </row>
    <row r="74" spans="1:1" ht="15">
      <c r="A74" s="146" t="s">
        <v>267</v>
      </c>
    </row>
    <row r="75" spans="1:1" ht="15">
      <c r="A75" s="146" t="s">
        <v>268</v>
      </c>
    </row>
    <row r="76" spans="1:1" ht="15">
      <c r="A76" s="146" t="s">
        <v>270</v>
      </c>
    </row>
    <row r="77" spans="1:1" ht="15">
      <c r="A77" s="146" t="s">
        <v>269</v>
      </c>
    </row>
    <row r="78" spans="1:1" ht="15">
      <c r="A78" s="146" t="s">
        <v>271</v>
      </c>
    </row>
    <row r="79" spans="1:1" ht="15">
      <c r="A79" s="146"/>
    </row>
    <row r="80" spans="1:1" ht="15.75">
      <c r="A80" s="36" t="s">
        <v>142</v>
      </c>
    </row>
    <row r="81" spans="1:1" ht="15">
      <c r="A81" s="33" t="s">
        <v>150</v>
      </c>
    </row>
    <row r="82" spans="1:1" ht="15">
      <c r="A82" s="33" t="s">
        <v>58</v>
      </c>
    </row>
    <row r="83" spans="1:1" ht="15">
      <c r="A83" s="33" t="s">
        <v>151</v>
      </c>
    </row>
    <row r="84" spans="1:1" ht="15">
      <c r="A84" s="33" t="s">
        <v>64</v>
      </c>
    </row>
    <row r="85" spans="1:1" ht="15">
      <c r="A85" s="33" t="s">
        <v>152</v>
      </c>
    </row>
    <row r="86" spans="1:1" ht="15">
      <c r="A86" s="34" t="s">
        <v>92</v>
      </c>
    </row>
    <row r="87" spans="1:1" ht="15">
      <c r="A87" s="34" t="s">
        <v>140</v>
      </c>
    </row>
    <row r="88" spans="1:1" ht="15">
      <c r="A88" s="34"/>
    </row>
    <row r="89" spans="1:1" ht="15.75">
      <c r="A89" s="36" t="s">
        <v>143</v>
      </c>
    </row>
    <row r="90" spans="1:1" ht="15">
      <c r="A90" s="33" t="s">
        <v>153</v>
      </c>
    </row>
    <row r="91" spans="1:1" ht="15">
      <c r="A91" s="33" t="s">
        <v>154</v>
      </c>
    </row>
    <row r="92" spans="1:1" ht="15">
      <c r="A92" s="33" t="s">
        <v>155</v>
      </c>
    </row>
    <row r="93" spans="1:1" ht="15">
      <c r="A93" s="33" t="s">
        <v>156</v>
      </c>
    </row>
    <row r="94" spans="1:1" ht="15">
      <c r="A94" s="33" t="s">
        <v>157</v>
      </c>
    </row>
    <row r="95" spans="1:1" ht="15">
      <c r="A95" s="33" t="s">
        <v>158</v>
      </c>
    </row>
    <row r="96" spans="1:1" ht="15">
      <c r="A96" s="33" t="s">
        <v>95</v>
      </c>
    </row>
    <row r="97" spans="1:2" ht="15">
      <c r="A97" s="34" t="s">
        <v>141</v>
      </c>
    </row>
    <row r="98" spans="1:2" ht="15">
      <c r="A98" s="34"/>
    </row>
    <row r="99" spans="1:2" ht="15.75">
      <c r="A99" s="36" t="s">
        <v>275</v>
      </c>
    </row>
    <row r="100" spans="1:2" ht="15">
      <c r="A100" s="33" t="s">
        <v>67</v>
      </c>
    </row>
    <row r="101" spans="1:2" ht="15">
      <c r="A101" s="33" t="s">
        <v>159</v>
      </c>
    </row>
    <row r="102" spans="1:2" ht="15">
      <c r="A102" s="33" t="s">
        <v>160</v>
      </c>
    </row>
    <row r="103" spans="1:2" ht="15">
      <c r="A103" s="33" t="s">
        <v>161</v>
      </c>
    </row>
    <row r="104" spans="1:2" ht="15">
      <c r="A104" s="33" t="s">
        <v>162</v>
      </c>
    </row>
    <row r="105" spans="1:2" ht="15">
      <c r="A105" s="33" t="s">
        <v>163</v>
      </c>
    </row>
    <row r="106" spans="1:2" ht="15">
      <c r="A106" s="33" t="s">
        <v>164</v>
      </c>
    </row>
    <row r="107" spans="1:2" ht="15">
      <c r="A107" s="33" t="s">
        <v>165</v>
      </c>
    </row>
    <row r="108" spans="1:2" ht="15">
      <c r="A108" s="33" t="s">
        <v>102</v>
      </c>
    </row>
    <row r="109" spans="1:2" ht="15.75" thickBot="1">
      <c r="A109" s="35" t="s">
        <v>166</v>
      </c>
    </row>
    <row r="110" spans="1:2" ht="15.75" thickBot="1">
      <c r="A110" s="105"/>
    </row>
    <row r="111" spans="1:2" ht="15">
      <c r="A111" s="106" t="s">
        <v>236</v>
      </c>
      <c r="B111" s="39"/>
    </row>
    <row r="112" spans="1:2">
      <c r="A112" s="107" t="s">
        <v>186</v>
      </c>
      <c r="B112" s="108" t="s">
        <v>49</v>
      </c>
    </row>
    <row r="113" spans="1:2">
      <c r="A113" s="109"/>
      <c r="B113" s="110"/>
    </row>
    <row r="114" spans="1:2">
      <c r="A114" s="111" t="s">
        <v>187</v>
      </c>
      <c r="B114" s="112" t="s">
        <v>2</v>
      </c>
    </row>
    <row r="115" spans="1:2">
      <c r="A115" s="111" t="s">
        <v>188</v>
      </c>
      <c r="B115" s="112" t="s">
        <v>2</v>
      </c>
    </row>
    <row r="116" spans="1:2">
      <c r="A116" s="111" t="s">
        <v>189</v>
      </c>
      <c r="B116" s="112" t="s">
        <v>190</v>
      </c>
    </row>
    <row r="117" spans="1:2">
      <c r="A117" s="111" t="s">
        <v>191</v>
      </c>
      <c r="B117" s="112" t="s">
        <v>2</v>
      </c>
    </row>
    <row r="118" spans="1:2">
      <c r="A118" s="111" t="s">
        <v>192</v>
      </c>
      <c r="B118" s="112" t="s">
        <v>2</v>
      </c>
    </row>
    <row r="119" spans="1:2">
      <c r="A119" s="111" t="s">
        <v>193</v>
      </c>
      <c r="B119" s="112" t="s">
        <v>194</v>
      </c>
    </row>
    <row r="120" spans="1:2">
      <c r="A120" s="111" t="s">
        <v>195</v>
      </c>
      <c r="B120" s="112" t="s">
        <v>2</v>
      </c>
    </row>
    <row r="121" spans="1:2">
      <c r="A121" s="111" t="s">
        <v>196</v>
      </c>
      <c r="B121" s="112" t="s">
        <v>2</v>
      </c>
    </row>
    <row r="122" spans="1:2">
      <c r="A122" s="111" t="s">
        <v>197</v>
      </c>
      <c r="B122" s="112" t="s">
        <v>47</v>
      </c>
    </row>
    <row r="123" spans="1:2">
      <c r="A123" s="111" t="s">
        <v>198</v>
      </c>
      <c r="B123" s="112" t="s">
        <v>47</v>
      </c>
    </row>
    <row r="124" spans="1:2">
      <c r="A124" s="111" t="s">
        <v>199</v>
      </c>
      <c r="B124" s="112" t="s">
        <v>190</v>
      </c>
    </row>
    <row r="125" spans="1:2">
      <c r="A125" s="111" t="s">
        <v>200</v>
      </c>
      <c r="B125" s="112" t="s">
        <v>2</v>
      </c>
    </row>
    <row r="126" spans="1:2">
      <c r="A126" s="111" t="s">
        <v>201</v>
      </c>
      <c r="B126" s="112" t="s">
        <v>194</v>
      </c>
    </row>
    <row r="127" spans="1:2">
      <c r="A127" s="111" t="s">
        <v>202</v>
      </c>
      <c r="B127" s="112" t="s">
        <v>190</v>
      </c>
    </row>
    <row r="128" spans="1:2">
      <c r="A128" s="111" t="s">
        <v>203</v>
      </c>
      <c r="B128" s="112" t="s">
        <v>194</v>
      </c>
    </row>
    <row r="129" spans="1:2">
      <c r="A129" s="111" t="s">
        <v>204</v>
      </c>
      <c r="B129" s="112" t="s">
        <v>47</v>
      </c>
    </row>
    <row r="130" spans="1:2">
      <c r="A130" s="111" t="s">
        <v>205</v>
      </c>
      <c r="B130" s="112" t="s">
        <v>194</v>
      </c>
    </row>
    <row r="131" spans="1:2">
      <c r="A131" s="111" t="s">
        <v>206</v>
      </c>
      <c r="B131" s="112" t="s">
        <v>47</v>
      </c>
    </row>
    <row r="132" spans="1:2">
      <c r="A132" s="111" t="s">
        <v>207</v>
      </c>
      <c r="B132" s="112" t="s">
        <v>190</v>
      </c>
    </row>
    <row r="133" spans="1:2">
      <c r="A133" s="111" t="s">
        <v>208</v>
      </c>
      <c r="B133" s="112" t="s">
        <v>47</v>
      </c>
    </row>
    <row r="134" spans="1:2">
      <c r="A134" s="111" t="s">
        <v>209</v>
      </c>
      <c r="B134" s="112" t="s">
        <v>2</v>
      </c>
    </row>
    <row r="135" spans="1:2">
      <c r="A135" s="111" t="s">
        <v>210</v>
      </c>
      <c r="B135" s="112" t="s">
        <v>2</v>
      </c>
    </row>
    <row r="136" spans="1:2">
      <c r="A136" s="111" t="s">
        <v>211</v>
      </c>
      <c r="B136" s="112" t="s">
        <v>47</v>
      </c>
    </row>
    <row r="137" spans="1:2">
      <c r="A137" s="111" t="s">
        <v>212</v>
      </c>
      <c r="B137" s="112" t="s">
        <v>2</v>
      </c>
    </row>
    <row r="138" spans="1:2">
      <c r="A138" s="111" t="s">
        <v>213</v>
      </c>
      <c r="B138" s="112" t="s">
        <v>2</v>
      </c>
    </row>
    <row r="139" spans="1:2">
      <c r="A139" s="111" t="s">
        <v>214</v>
      </c>
      <c r="B139" s="112" t="s">
        <v>190</v>
      </c>
    </row>
    <row r="140" spans="1:2">
      <c r="A140" s="111" t="s">
        <v>215</v>
      </c>
      <c r="B140" s="112" t="s">
        <v>47</v>
      </c>
    </row>
    <row r="141" spans="1:2">
      <c r="A141" s="111" t="s">
        <v>216</v>
      </c>
      <c r="B141" s="112" t="s">
        <v>190</v>
      </c>
    </row>
    <row r="142" spans="1:2">
      <c r="A142" s="111" t="s">
        <v>217</v>
      </c>
      <c r="B142" s="112" t="s">
        <v>194</v>
      </c>
    </row>
    <row r="143" spans="1:2">
      <c r="A143" s="111" t="s">
        <v>218</v>
      </c>
      <c r="B143" s="112" t="s">
        <v>47</v>
      </c>
    </row>
    <row r="144" spans="1:2">
      <c r="A144" s="111" t="s">
        <v>219</v>
      </c>
      <c r="B144" s="112" t="s">
        <v>2</v>
      </c>
    </row>
    <row r="145" spans="1:2">
      <c r="A145" s="111" t="s">
        <v>220</v>
      </c>
      <c r="B145" s="112" t="s">
        <v>194</v>
      </c>
    </row>
    <row r="146" spans="1:2">
      <c r="A146" s="111" t="s">
        <v>221</v>
      </c>
      <c r="B146" s="112" t="s">
        <v>2</v>
      </c>
    </row>
    <row r="147" spans="1:2">
      <c r="A147" s="111" t="s">
        <v>222</v>
      </c>
      <c r="B147" s="112" t="s">
        <v>194</v>
      </c>
    </row>
    <row r="148" spans="1:2">
      <c r="A148" s="111" t="s">
        <v>223</v>
      </c>
      <c r="B148" s="112" t="s">
        <v>47</v>
      </c>
    </row>
    <row r="149" spans="1:2">
      <c r="A149" s="111" t="s">
        <v>224</v>
      </c>
      <c r="B149" s="112" t="s">
        <v>47</v>
      </c>
    </row>
    <row r="150" spans="1:2">
      <c r="A150" s="111" t="s">
        <v>225</v>
      </c>
      <c r="B150" s="112" t="s">
        <v>47</v>
      </c>
    </row>
    <row r="151" spans="1:2">
      <c r="A151" s="111" t="s">
        <v>226</v>
      </c>
      <c r="B151" s="112" t="s">
        <v>190</v>
      </c>
    </row>
    <row r="152" spans="1:2">
      <c r="A152" s="111" t="s">
        <v>227</v>
      </c>
      <c r="B152" s="112" t="s">
        <v>190</v>
      </c>
    </row>
    <row r="153" spans="1:2">
      <c r="A153" s="111" t="s">
        <v>228</v>
      </c>
      <c r="B153" s="112" t="s">
        <v>47</v>
      </c>
    </row>
    <row r="154" spans="1:2">
      <c r="A154" s="111" t="s">
        <v>229</v>
      </c>
      <c r="B154" s="112" t="s">
        <v>190</v>
      </c>
    </row>
    <row r="155" spans="1:2">
      <c r="A155" s="111" t="s">
        <v>230</v>
      </c>
      <c r="B155" s="112" t="s">
        <v>47</v>
      </c>
    </row>
    <row r="156" spans="1:2">
      <c r="A156" s="111" t="s">
        <v>231</v>
      </c>
      <c r="B156" s="112" t="s">
        <v>190</v>
      </c>
    </row>
    <row r="157" spans="1:2">
      <c r="A157" s="111" t="s">
        <v>232</v>
      </c>
      <c r="B157" s="112" t="s">
        <v>47</v>
      </c>
    </row>
    <row r="158" spans="1:2">
      <c r="A158" s="111" t="s">
        <v>233</v>
      </c>
      <c r="B158" s="112" t="s">
        <v>2</v>
      </c>
    </row>
    <row r="159" spans="1:2">
      <c r="A159" s="111" t="s">
        <v>234</v>
      </c>
      <c r="B159" s="112" t="s">
        <v>47</v>
      </c>
    </row>
    <row r="160" spans="1:2">
      <c r="A160" s="111" t="s">
        <v>235</v>
      </c>
      <c r="B160" s="112" t="s">
        <v>2</v>
      </c>
    </row>
    <row r="161" spans="1:2" ht="13.5" thickBot="1">
      <c r="A161" s="42"/>
      <c r="B161" s="43"/>
    </row>
    <row r="162" spans="1:2" ht="13.5" thickBot="1"/>
    <row r="163" spans="1:2" ht="15">
      <c r="A163" s="113" t="s">
        <v>239</v>
      </c>
    </row>
    <row r="164" spans="1:2">
      <c r="A164" s="23"/>
    </row>
    <row r="165" spans="1:2">
      <c r="A165" s="114" t="s">
        <v>138</v>
      </c>
    </row>
    <row r="166" spans="1:2">
      <c r="A166" s="114" t="s">
        <v>112</v>
      </c>
    </row>
    <row r="167" spans="1:2">
      <c r="A167" s="114" t="s">
        <v>113</v>
      </c>
    </row>
    <row r="168" spans="1:2">
      <c r="A168" s="114" t="s">
        <v>114</v>
      </c>
    </row>
    <row r="169" spans="1:2">
      <c r="A169" s="114" t="s">
        <v>115</v>
      </c>
    </row>
    <row r="170" spans="1:2">
      <c r="A170" s="114" t="s">
        <v>240</v>
      </c>
    </row>
    <row r="171" spans="1:2">
      <c r="A171" s="114" t="s">
        <v>241</v>
      </c>
    </row>
    <row r="172" spans="1:2">
      <c r="A172" s="120" t="s">
        <v>251</v>
      </c>
    </row>
    <row r="173" spans="1:2">
      <c r="A173" s="120" t="s">
        <v>254</v>
      </c>
    </row>
    <row r="174" spans="1:2">
      <c r="A174" s="120" t="s">
        <v>255</v>
      </c>
    </row>
    <row r="175" spans="1:2">
      <c r="A175" s="120"/>
    </row>
    <row r="176" spans="1:2" ht="13.5" thickBot="1">
      <c r="A176" s="115"/>
    </row>
  </sheetData>
  <sheetProtection password="CD46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6"/>
  <sheetViews>
    <sheetView topLeftCell="A19" workbookViewId="0">
      <selection activeCell="N39" sqref="N39"/>
    </sheetView>
  </sheetViews>
  <sheetFormatPr defaultRowHeight="12.75"/>
  <cols>
    <col min="1" max="1" width="12.7109375" customWidth="1"/>
    <col min="2" max="2" width="9.28515625" customWidth="1"/>
    <col min="5" max="5" width="11.5703125" customWidth="1"/>
    <col min="8" max="8" width="9.5703125" customWidth="1"/>
    <col min="12" max="12" width="5.85546875" customWidth="1"/>
  </cols>
  <sheetData>
    <row r="1" spans="1:23">
      <c r="A1" s="512" t="s">
        <v>71</v>
      </c>
      <c r="B1" s="513"/>
      <c r="C1" s="513"/>
      <c r="D1" s="513"/>
      <c r="E1" s="513"/>
      <c r="F1" s="513"/>
      <c r="G1" s="513"/>
      <c r="H1" s="513"/>
      <c r="I1" s="513"/>
      <c r="J1" s="513"/>
      <c r="K1" s="517"/>
      <c r="M1" s="509" t="s">
        <v>111</v>
      </c>
      <c r="N1" s="510"/>
      <c r="O1" s="510"/>
      <c r="P1" s="510"/>
      <c r="Q1" s="510"/>
      <c r="R1" s="510"/>
      <c r="S1" s="510"/>
      <c r="T1" s="510"/>
      <c r="U1" s="510"/>
      <c r="V1" s="510"/>
      <c r="W1" s="511"/>
    </row>
    <row r="2" spans="1:23">
      <c r="A2" s="80">
        <v>1</v>
      </c>
      <c r="B2" s="13">
        <v>2</v>
      </c>
      <c r="C2" s="13">
        <v>3</v>
      </c>
      <c r="D2" s="14">
        <v>4</v>
      </c>
      <c r="E2" s="15">
        <v>5</v>
      </c>
      <c r="F2" s="15">
        <v>6</v>
      </c>
      <c r="G2" s="15">
        <v>7</v>
      </c>
      <c r="H2" s="15">
        <v>8</v>
      </c>
      <c r="I2" s="15">
        <v>9</v>
      </c>
      <c r="J2" s="15">
        <v>10</v>
      </c>
      <c r="K2" s="81">
        <v>11</v>
      </c>
      <c r="M2" s="80">
        <v>1</v>
      </c>
      <c r="N2" s="13">
        <v>2</v>
      </c>
      <c r="O2" s="13">
        <v>3</v>
      </c>
      <c r="P2" s="14">
        <v>4</v>
      </c>
      <c r="Q2" s="15">
        <v>5</v>
      </c>
      <c r="R2" s="15">
        <v>6</v>
      </c>
      <c r="S2" s="15">
        <v>7</v>
      </c>
      <c r="T2" s="15">
        <v>8</v>
      </c>
      <c r="U2" s="15">
        <v>9</v>
      </c>
      <c r="V2" s="15">
        <v>10</v>
      </c>
      <c r="W2" s="81">
        <v>11</v>
      </c>
    </row>
    <row r="3" spans="1:23" ht="56.25">
      <c r="A3" s="96" t="s">
        <v>18</v>
      </c>
      <c r="B3" s="19" t="s">
        <v>135</v>
      </c>
      <c r="C3" s="19" t="s">
        <v>61</v>
      </c>
      <c r="D3" s="19" t="s">
        <v>62</v>
      </c>
      <c r="E3" s="19" t="s">
        <v>63</v>
      </c>
      <c r="F3" s="19" t="s">
        <v>136</v>
      </c>
      <c r="G3" s="19" t="s">
        <v>137</v>
      </c>
      <c r="H3" s="20" t="s">
        <v>118</v>
      </c>
      <c r="I3" s="16" t="s">
        <v>59</v>
      </c>
      <c r="J3" s="18" t="s">
        <v>59</v>
      </c>
      <c r="K3" s="83" t="s">
        <v>59</v>
      </c>
      <c r="M3" s="96" t="s">
        <v>18</v>
      </c>
      <c r="N3" s="19" t="s">
        <v>88</v>
      </c>
      <c r="O3" s="19" t="s">
        <v>89</v>
      </c>
      <c r="P3" s="19" t="s">
        <v>93</v>
      </c>
      <c r="Q3" s="19" t="s">
        <v>90</v>
      </c>
      <c r="R3" s="19" t="s">
        <v>91</v>
      </c>
      <c r="S3" s="19" t="s">
        <v>92</v>
      </c>
      <c r="T3" s="20" t="s">
        <v>116</v>
      </c>
      <c r="U3" s="16" t="s">
        <v>59</v>
      </c>
      <c r="V3" s="18" t="s">
        <v>59</v>
      </c>
      <c r="W3" s="83" t="s">
        <v>59</v>
      </c>
    </row>
    <row r="4" spans="1:23">
      <c r="A4" s="84"/>
      <c r="B4" s="85"/>
      <c r="C4" s="85"/>
      <c r="D4" s="85"/>
      <c r="E4" s="85"/>
      <c r="F4" s="85"/>
      <c r="G4" s="85"/>
      <c r="H4" s="85"/>
      <c r="I4" s="85"/>
      <c r="J4" s="85"/>
      <c r="K4" s="99"/>
      <c r="M4" s="84"/>
      <c r="N4" s="85"/>
      <c r="O4" s="85"/>
      <c r="P4" s="85"/>
      <c r="Q4" s="85"/>
      <c r="R4" s="85"/>
      <c r="S4" s="85"/>
      <c r="T4" s="85"/>
      <c r="U4" s="85"/>
      <c r="V4" s="85"/>
      <c r="W4" s="99"/>
    </row>
    <row r="5" spans="1:23" ht="45">
      <c r="A5" s="96" t="s">
        <v>69</v>
      </c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20" t="s">
        <v>134</v>
      </c>
      <c r="I5" s="20" t="s">
        <v>119</v>
      </c>
      <c r="J5" s="21" t="s">
        <v>59</v>
      </c>
      <c r="K5" s="87" t="s">
        <v>59</v>
      </c>
      <c r="M5" s="96" t="s">
        <v>69</v>
      </c>
      <c r="N5" s="19" t="s">
        <v>94</v>
      </c>
      <c r="O5" s="19" t="s">
        <v>105</v>
      </c>
      <c r="P5" s="19" t="s">
        <v>106</v>
      </c>
      <c r="Q5" s="19" t="s">
        <v>107</v>
      </c>
      <c r="R5" s="19" t="s">
        <v>108</v>
      </c>
      <c r="S5" s="19" t="s">
        <v>109</v>
      </c>
      <c r="T5" s="20" t="s">
        <v>95</v>
      </c>
      <c r="U5" s="20" t="s">
        <v>117</v>
      </c>
      <c r="V5" s="21" t="s">
        <v>59</v>
      </c>
      <c r="W5" s="87" t="s">
        <v>59</v>
      </c>
    </row>
    <row r="6" spans="1:23">
      <c r="A6" s="84"/>
      <c r="B6" s="85"/>
      <c r="C6" s="85"/>
      <c r="D6" s="85"/>
      <c r="E6" s="85"/>
      <c r="F6" s="85"/>
      <c r="G6" s="85"/>
      <c r="H6" s="85"/>
      <c r="I6" s="85"/>
      <c r="J6" s="85"/>
      <c r="K6" s="99"/>
      <c r="M6" s="84"/>
      <c r="N6" s="85"/>
      <c r="O6" s="85"/>
      <c r="P6" s="85"/>
      <c r="Q6" s="85"/>
      <c r="R6" s="85"/>
      <c r="S6" s="85"/>
      <c r="T6" s="85"/>
      <c r="U6" s="85"/>
      <c r="V6" s="85"/>
      <c r="W6" s="99"/>
    </row>
    <row r="7" spans="1:23" ht="57" thickBot="1">
      <c r="A7" s="97" t="s">
        <v>70</v>
      </c>
      <c r="B7" s="100" t="s">
        <v>67</v>
      </c>
      <c r="C7" s="100" t="s">
        <v>126</v>
      </c>
      <c r="D7" s="101" t="s">
        <v>125</v>
      </c>
      <c r="E7" s="102" t="s">
        <v>68</v>
      </c>
      <c r="F7" s="103" t="s">
        <v>124</v>
      </c>
      <c r="G7" s="103" t="s">
        <v>123</v>
      </c>
      <c r="H7" s="102" t="s">
        <v>122</v>
      </c>
      <c r="I7" s="102" t="s">
        <v>120</v>
      </c>
      <c r="J7" s="101" t="s">
        <v>121</v>
      </c>
      <c r="K7" s="104" t="s">
        <v>127</v>
      </c>
      <c r="M7" s="97" t="s">
        <v>70</v>
      </c>
      <c r="N7" s="100" t="s">
        <v>96</v>
      </c>
      <c r="O7" s="100" t="s">
        <v>104</v>
      </c>
      <c r="P7" s="101" t="s">
        <v>97</v>
      </c>
      <c r="Q7" s="102" t="s">
        <v>98</v>
      </c>
      <c r="R7" s="103" t="s">
        <v>99</v>
      </c>
      <c r="S7" s="103" t="s">
        <v>100</v>
      </c>
      <c r="T7" s="102" t="s">
        <v>101</v>
      </c>
      <c r="U7" s="102" t="s">
        <v>110</v>
      </c>
      <c r="V7" s="101" t="s">
        <v>102</v>
      </c>
      <c r="W7" s="104" t="s">
        <v>103</v>
      </c>
    </row>
    <row r="8" spans="1:23" ht="13.5" thickBot="1"/>
    <row r="9" spans="1:23">
      <c r="A9" s="518" t="s">
        <v>77</v>
      </c>
      <c r="B9" s="519"/>
      <c r="C9" s="519"/>
      <c r="D9" s="519"/>
      <c r="E9" s="519"/>
      <c r="F9" s="519"/>
      <c r="G9" s="519"/>
      <c r="H9" s="519"/>
      <c r="I9" s="519"/>
      <c r="J9" s="519"/>
      <c r="K9" s="519"/>
      <c r="L9" s="39"/>
    </row>
    <row r="10" spans="1:23">
      <c r="A10" s="95">
        <v>1</v>
      </c>
      <c r="B10" s="25">
        <v>2</v>
      </c>
      <c r="C10" s="25">
        <v>3</v>
      </c>
      <c r="D10" s="26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41"/>
    </row>
    <row r="11" spans="1:23">
      <c r="A11" s="96" t="s">
        <v>18</v>
      </c>
      <c r="B11" s="28">
        <v>96</v>
      </c>
      <c r="C11" s="28">
        <f t="shared" ref="C11:K11" si="0">C19-(C19*20/100)</f>
        <v>64</v>
      </c>
      <c r="D11" s="28">
        <f t="shared" si="0"/>
        <v>32</v>
      </c>
      <c r="E11" s="28">
        <f t="shared" si="0"/>
        <v>32</v>
      </c>
      <c r="F11" s="28">
        <f t="shared" si="0"/>
        <v>32</v>
      </c>
      <c r="G11" s="28">
        <f t="shared" si="0"/>
        <v>32</v>
      </c>
      <c r="H11" s="28">
        <v>60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41"/>
    </row>
    <row r="12" spans="1:23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41"/>
    </row>
    <row r="13" spans="1:23">
      <c r="A13" s="96" t="s">
        <v>69</v>
      </c>
      <c r="B13" s="28">
        <v>64</v>
      </c>
      <c r="C13" s="28">
        <f>C21</f>
        <v>32</v>
      </c>
      <c r="D13" s="28">
        <f>D21</f>
        <v>32</v>
      </c>
      <c r="E13" s="28">
        <f>E21-(E21*20/100)</f>
        <v>38.4</v>
      </c>
      <c r="F13" s="28">
        <f>F21</f>
        <v>32</v>
      </c>
      <c r="G13" s="28">
        <f>G21</f>
        <v>32</v>
      </c>
      <c r="H13" s="28">
        <v>48</v>
      </c>
      <c r="I13" s="28">
        <f>I21</f>
        <v>32</v>
      </c>
      <c r="J13" s="28">
        <f>J21-(J21*20/100)</f>
        <v>0</v>
      </c>
      <c r="K13" s="28">
        <f>K21-(K21*20/100)</f>
        <v>0</v>
      </c>
      <c r="L13" s="41"/>
    </row>
    <row r="14" spans="1:23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41"/>
    </row>
    <row r="15" spans="1:23" ht="13.5" thickBot="1">
      <c r="A15" s="97" t="s">
        <v>70</v>
      </c>
      <c r="B15" s="98">
        <f>B23-(B23*20/100)</f>
        <v>56</v>
      </c>
      <c r="C15" s="98">
        <f t="shared" ref="C15:J15" si="1">C23-(C23*20/100)</f>
        <v>40</v>
      </c>
      <c r="D15" s="98">
        <f t="shared" si="1"/>
        <v>40</v>
      </c>
      <c r="E15" s="98">
        <f t="shared" si="1"/>
        <v>40</v>
      </c>
      <c r="F15" s="98">
        <f t="shared" si="1"/>
        <v>40</v>
      </c>
      <c r="G15" s="98">
        <f t="shared" si="1"/>
        <v>40</v>
      </c>
      <c r="H15" s="98">
        <f t="shared" si="1"/>
        <v>40</v>
      </c>
      <c r="I15" s="98">
        <f t="shared" si="1"/>
        <v>40</v>
      </c>
      <c r="J15" s="98">
        <f t="shared" si="1"/>
        <v>40</v>
      </c>
      <c r="K15" s="98">
        <f>K23</f>
        <v>20</v>
      </c>
      <c r="L15" s="43"/>
    </row>
    <row r="16" spans="1:23" ht="3.6" customHeight="1" thickBot="1"/>
    <row r="17" spans="1:12">
      <c r="A17" s="518" t="s">
        <v>76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  <c r="L17" s="39"/>
    </row>
    <row r="18" spans="1:12">
      <c r="A18" s="95">
        <v>1</v>
      </c>
      <c r="B18" s="25">
        <v>2</v>
      </c>
      <c r="C18" s="25">
        <v>3</v>
      </c>
      <c r="D18" s="26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7">
        <v>10</v>
      </c>
      <c r="K18" s="27">
        <v>11</v>
      </c>
      <c r="L18" s="41"/>
    </row>
    <row r="19" spans="1:12">
      <c r="A19" s="96" t="s">
        <v>18</v>
      </c>
      <c r="B19" s="16">
        <v>100</v>
      </c>
      <c r="C19" s="16">
        <v>80</v>
      </c>
      <c r="D19" s="16">
        <v>40</v>
      </c>
      <c r="E19" s="16">
        <v>40</v>
      </c>
      <c r="F19" s="16">
        <v>40</v>
      </c>
      <c r="G19" s="16">
        <v>40</v>
      </c>
      <c r="H19" s="17">
        <v>60</v>
      </c>
      <c r="I19" s="16">
        <v>0</v>
      </c>
      <c r="J19" s="16">
        <v>0</v>
      </c>
      <c r="K19" s="16">
        <v>0</v>
      </c>
      <c r="L19" s="41"/>
    </row>
    <row r="20" spans="1:12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41"/>
    </row>
    <row r="21" spans="1:12">
      <c r="A21" s="96" t="s">
        <v>69</v>
      </c>
      <c r="B21" s="16">
        <v>64</v>
      </c>
      <c r="C21" s="16">
        <v>32</v>
      </c>
      <c r="D21" s="16">
        <v>32</v>
      </c>
      <c r="E21" s="16">
        <v>48</v>
      </c>
      <c r="F21" s="16">
        <v>32</v>
      </c>
      <c r="G21" s="16">
        <v>32</v>
      </c>
      <c r="H21" s="17">
        <v>48</v>
      </c>
      <c r="I21" s="17">
        <v>32</v>
      </c>
      <c r="J21" s="17">
        <v>0</v>
      </c>
      <c r="K21" s="17">
        <v>0</v>
      </c>
      <c r="L21" s="41"/>
    </row>
    <row r="22" spans="1:12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41"/>
    </row>
    <row r="23" spans="1:12" ht="13.5" thickBot="1">
      <c r="A23" s="97" t="s">
        <v>70</v>
      </c>
      <c r="B23" s="90">
        <v>70</v>
      </c>
      <c r="C23" s="90">
        <v>50</v>
      </c>
      <c r="D23" s="91">
        <v>50</v>
      </c>
      <c r="E23" s="92">
        <v>50</v>
      </c>
      <c r="F23" s="93">
        <v>50</v>
      </c>
      <c r="G23" s="93">
        <v>50</v>
      </c>
      <c r="H23" s="92">
        <v>50</v>
      </c>
      <c r="I23" s="92">
        <v>50</v>
      </c>
      <c r="J23" s="92">
        <v>50</v>
      </c>
      <c r="K23" s="92">
        <v>20</v>
      </c>
      <c r="L23" s="43"/>
    </row>
    <row r="24" spans="1:12" ht="4.9000000000000004" customHeight="1" thickBot="1"/>
    <row r="25" spans="1:12">
      <c r="A25" s="518" t="s">
        <v>78</v>
      </c>
      <c r="B25" s="519"/>
      <c r="C25" s="519"/>
      <c r="D25" s="519"/>
      <c r="E25" s="519"/>
      <c r="F25" s="519"/>
      <c r="G25" s="519"/>
      <c r="H25" s="519"/>
      <c r="I25" s="519"/>
      <c r="J25" s="519"/>
      <c r="K25" s="519"/>
      <c r="L25" s="39"/>
    </row>
    <row r="26" spans="1:12">
      <c r="A26" s="95">
        <v>1</v>
      </c>
      <c r="B26" s="25">
        <v>2</v>
      </c>
      <c r="C26" s="25">
        <v>3</v>
      </c>
      <c r="D26" s="26">
        <v>4</v>
      </c>
      <c r="E26" s="27">
        <v>5</v>
      </c>
      <c r="F26" s="27">
        <v>6</v>
      </c>
      <c r="G26" s="27">
        <v>7</v>
      </c>
      <c r="H26" s="27">
        <v>8</v>
      </c>
      <c r="I26" s="27">
        <v>9</v>
      </c>
      <c r="J26" s="27">
        <v>10</v>
      </c>
      <c r="K26" s="27">
        <v>11</v>
      </c>
      <c r="L26" s="41"/>
    </row>
    <row r="27" spans="1:12">
      <c r="A27" s="96" t="s">
        <v>18</v>
      </c>
      <c r="B27" s="28">
        <v>4</v>
      </c>
      <c r="C27" s="28">
        <v>4</v>
      </c>
      <c r="D27" s="28">
        <v>2</v>
      </c>
      <c r="E27" s="28">
        <v>2</v>
      </c>
      <c r="F27" s="28">
        <v>2</v>
      </c>
      <c r="G27" s="28">
        <v>2</v>
      </c>
      <c r="H27" s="28">
        <v>4</v>
      </c>
      <c r="I27" s="28">
        <v>0</v>
      </c>
      <c r="J27" s="28">
        <v>0</v>
      </c>
      <c r="K27" s="28">
        <v>0</v>
      </c>
      <c r="L27" s="41"/>
    </row>
    <row r="28" spans="1:1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41"/>
    </row>
    <row r="29" spans="1:12">
      <c r="A29" s="96" t="s">
        <v>69</v>
      </c>
      <c r="B29" s="28">
        <v>4</v>
      </c>
      <c r="C29" s="28">
        <v>2</v>
      </c>
      <c r="D29" s="28">
        <v>2</v>
      </c>
      <c r="E29" s="28">
        <v>2</v>
      </c>
      <c r="F29" s="28">
        <v>2</v>
      </c>
      <c r="G29" s="28">
        <v>2</v>
      </c>
      <c r="H29" s="28">
        <v>4</v>
      </c>
      <c r="I29" s="28">
        <v>2</v>
      </c>
      <c r="J29" s="28">
        <v>0</v>
      </c>
      <c r="K29" s="28">
        <v>0</v>
      </c>
      <c r="L29" s="41"/>
    </row>
    <row r="30" spans="1:1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41"/>
    </row>
    <row r="31" spans="1:12" ht="13.5" thickBot="1">
      <c r="A31" s="97" t="s">
        <v>70</v>
      </c>
      <c r="B31" s="98">
        <v>2</v>
      </c>
      <c r="C31" s="98">
        <v>2</v>
      </c>
      <c r="D31" s="98">
        <v>2</v>
      </c>
      <c r="E31" s="98">
        <v>2</v>
      </c>
      <c r="F31" s="98">
        <v>2</v>
      </c>
      <c r="G31" s="98">
        <v>2</v>
      </c>
      <c r="H31" s="98">
        <v>2</v>
      </c>
      <c r="I31" s="98">
        <v>2</v>
      </c>
      <c r="J31" s="98">
        <v>2</v>
      </c>
      <c r="K31" s="98">
        <v>2</v>
      </c>
      <c r="L31" s="43"/>
    </row>
    <row r="32" spans="1:12" ht="7.9" customHeight="1" thickBot="1"/>
    <row r="33" spans="1:12">
      <c r="A33" s="512" t="s">
        <v>168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39"/>
    </row>
    <row r="34" spans="1:12">
      <c r="A34" s="80">
        <v>1</v>
      </c>
      <c r="B34" s="13">
        <v>2</v>
      </c>
      <c r="C34" s="13">
        <v>3</v>
      </c>
      <c r="D34" s="14">
        <v>4</v>
      </c>
      <c r="E34" s="15">
        <v>5</v>
      </c>
      <c r="F34" s="15">
        <v>6</v>
      </c>
      <c r="G34" s="15">
        <v>7</v>
      </c>
      <c r="H34" s="15">
        <v>8</v>
      </c>
      <c r="I34" s="15">
        <v>9</v>
      </c>
      <c r="J34" s="15">
        <v>10</v>
      </c>
      <c r="K34" s="15">
        <v>11</v>
      </c>
      <c r="L34" s="41"/>
    </row>
    <row r="35" spans="1:12">
      <c r="A35" s="266" t="s">
        <v>173</v>
      </c>
      <c r="B35" s="119">
        <v>41306</v>
      </c>
      <c r="C35" s="119">
        <v>41334</v>
      </c>
      <c r="D35" s="119">
        <v>41365</v>
      </c>
      <c r="E35" s="119">
        <v>41395</v>
      </c>
      <c r="F35" s="119">
        <v>41426</v>
      </c>
      <c r="G35" s="119">
        <v>41456</v>
      </c>
      <c r="H35" s="119">
        <v>41487</v>
      </c>
      <c r="I35" s="119">
        <v>41518</v>
      </c>
      <c r="J35" s="37" t="s">
        <v>169</v>
      </c>
      <c r="K35" s="37" t="s">
        <v>169</v>
      </c>
      <c r="L35" s="41" t="s">
        <v>66</v>
      </c>
    </row>
    <row r="36" spans="1:12">
      <c r="A36" s="82" t="s">
        <v>172</v>
      </c>
      <c r="B36" s="118">
        <v>41306</v>
      </c>
      <c r="C36" s="118">
        <v>41334</v>
      </c>
      <c r="D36" s="118">
        <v>41365</v>
      </c>
      <c r="E36" s="118">
        <v>41395</v>
      </c>
      <c r="F36" s="118">
        <v>41426</v>
      </c>
      <c r="G36" s="118">
        <v>41456</v>
      </c>
      <c r="H36" s="37" t="s">
        <v>169</v>
      </c>
      <c r="I36" s="37" t="s">
        <v>169</v>
      </c>
      <c r="J36" s="37" t="s">
        <v>169</v>
      </c>
      <c r="K36" s="37" t="s">
        <v>169</v>
      </c>
      <c r="L36" s="41" t="s">
        <v>65</v>
      </c>
    </row>
    <row r="37" spans="1:12" s="243" customFormat="1">
      <c r="A37" s="82" t="s">
        <v>282</v>
      </c>
      <c r="B37" s="118">
        <v>41334</v>
      </c>
      <c r="C37" s="118">
        <v>41365</v>
      </c>
      <c r="D37" s="118">
        <v>41395</v>
      </c>
      <c r="E37" s="118">
        <v>41426</v>
      </c>
      <c r="F37" s="118">
        <v>41456</v>
      </c>
      <c r="G37" s="118">
        <v>41487</v>
      </c>
      <c r="H37" s="37" t="s">
        <v>169</v>
      </c>
      <c r="I37" s="37" t="s">
        <v>169</v>
      </c>
      <c r="J37" s="37" t="s">
        <v>169</v>
      </c>
      <c r="K37" s="37" t="s">
        <v>169</v>
      </c>
      <c r="L37" s="41" t="s">
        <v>65</v>
      </c>
    </row>
    <row r="38" spans="1:12">
      <c r="A38" s="82" t="s">
        <v>171</v>
      </c>
      <c r="B38" s="119">
        <v>41306</v>
      </c>
      <c r="C38" s="119">
        <v>41334</v>
      </c>
      <c r="D38" s="119">
        <v>41365</v>
      </c>
      <c r="E38" s="119">
        <v>41395</v>
      </c>
      <c r="F38" s="119">
        <v>41426</v>
      </c>
      <c r="G38" s="119">
        <v>41456</v>
      </c>
      <c r="H38" s="37" t="s">
        <v>169</v>
      </c>
      <c r="I38" s="37" t="s">
        <v>169</v>
      </c>
      <c r="J38" s="37" t="s">
        <v>169</v>
      </c>
      <c r="K38" s="37" t="s">
        <v>169</v>
      </c>
      <c r="L38" s="41" t="s">
        <v>60</v>
      </c>
    </row>
    <row r="39" spans="1:12" s="248" customFormat="1" ht="13.5" thickBot="1">
      <c r="A39" s="267"/>
      <c r="B39" s="268"/>
      <c r="C39" s="268"/>
      <c r="D39" s="268"/>
      <c r="E39" s="268"/>
      <c r="F39" s="268"/>
      <c r="G39" s="268"/>
      <c r="H39" s="269"/>
      <c r="I39" s="269"/>
      <c r="J39" s="269"/>
      <c r="K39" s="269"/>
      <c r="L39" s="43"/>
    </row>
    <row r="40" spans="1:12">
      <c r="A40" s="514" t="s">
        <v>185</v>
      </c>
      <c r="B40" s="515"/>
      <c r="C40" s="515"/>
      <c r="D40" s="515"/>
      <c r="E40" s="515"/>
      <c r="F40" s="515"/>
      <c r="G40" s="515"/>
      <c r="H40" s="515"/>
      <c r="I40" s="515"/>
      <c r="J40" s="515"/>
      <c r="K40" s="516"/>
      <c r="L40" s="12"/>
    </row>
    <row r="41" spans="1:12">
      <c r="A41" s="80"/>
      <c r="B41" s="13">
        <v>1</v>
      </c>
      <c r="C41" s="13">
        <v>3</v>
      </c>
      <c r="D41" s="14">
        <v>4</v>
      </c>
      <c r="E41" s="15">
        <v>5</v>
      </c>
      <c r="F41" s="15">
        <v>6</v>
      </c>
      <c r="G41" s="15">
        <v>7</v>
      </c>
      <c r="H41" s="15">
        <v>8</v>
      </c>
      <c r="I41" s="15">
        <v>9</v>
      </c>
      <c r="J41" s="15">
        <v>9</v>
      </c>
      <c r="K41" s="81">
        <v>10</v>
      </c>
      <c r="L41" s="78"/>
    </row>
    <row r="42" spans="1:12">
      <c r="A42" s="82" t="s">
        <v>18</v>
      </c>
      <c r="B42" s="16">
        <v>80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17">
        <v>40</v>
      </c>
      <c r="I42" s="16">
        <v>0</v>
      </c>
      <c r="J42" s="16">
        <v>0</v>
      </c>
      <c r="K42" s="83">
        <v>0</v>
      </c>
      <c r="L42" s="78"/>
    </row>
    <row r="43" spans="1:12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6"/>
      <c r="L43" s="79"/>
    </row>
    <row r="44" spans="1:12">
      <c r="A44" s="82" t="s">
        <v>69</v>
      </c>
      <c r="B44" s="16">
        <v>60</v>
      </c>
      <c r="C44" s="16">
        <v>40</v>
      </c>
      <c r="D44" s="37">
        <v>0</v>
      </c>
      <c r="E44" s="16">
        <v>60</v>
      </c>
      <c r="F44" s="16">
        <v>30</v>
      </c>
      <c r="G44" s="16">
        <v>30</v>
      </c>
      <c r="H44" s="17">
        <v>70</v>
      </c>
      <c r="I44" s="37">
        <v>0</v>
      </c>
      <c r="J44" s="17">
        <v>0</v>
      </c>
      <c r="K44" s="87">
        <v>0</v>
      </c>
      <c r="L44" s="78"/>
    </row>
    <row r="45" spans="1:12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6"/>
      <c r="L45" s="79"/>
    </row>
    <row r="46" spans="1:12" ht="13.5" thickBot="1">
      <c r="A46" s="88" t="s">
        <v>70</v>
      </c>
      <c r="B46" s="89">
        <v>0</v>
      </c>
      <c r="C46" s="90">
        <v>40</v>
      </c>
      <c r="D46" s="91">
        <v>20</v>
      </c>
      <c r="E46" s="92">
        <v>20</v>
      </c>
      <c r="F46" s="93">
        <v>40</v>
      </c>
      <c r="G46" s="93">
        <v>20</v>
      </c>
      <c r="H46" s="92">
        <v>20</v>
      </c>
      <c r="I46" s="89">
        <v>0</v>
      </c>
      <c r="J46" s="92">
        <v>40</v>
      </c>
      <c r="K46" s="94">
        <v>0</v>
      </c>
      <c r="L46" s="78"/>
    </row>
  </sheetData>
  <sheetProtection password="CD46" sheet="1" objects="1" scenarios="1"/>
  <mergeCells count="7">
    <mergeCell ref="M1:W1"/>
    <mergeCell ref="A33:K33"/>
    <mergeCell ref="A40:K40"/>
    <mergeCell ref="A1:K1"/>
    <mergeCell ref="A9:K9"/>
    <mergeCell ref="A17:K17"/>
    <mergeCell ref="A25:K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DIGITAÇÃO DE DADOS</vt:lpstr>
      <vt:lpstr>DIGITAÇÃO DADOS CALEN. DE AULA</vt:lpstr>
      <vt:lpstr>DIGITAÇÃO CALENDÁRIO PROFESSOR</vt:lpstr>
      <vt:lpstr>CALENDÁRIO ALUNO </vt:lpstr>
      <vt:lpstr>AVISO PROFESSORES</vt:lpstr>
      <vt:lpstr>AVISO ALUNOS</vt:lpstr>
      <vt:lpstr>DIGITAÇÃO PROGRAMAÇÃO ESTÁGIOS</vt:lpstr>
      <vt:lpstr>DADOS</vt:lpstr>
      <vt:lpstr>DADOS MATRIZ</vt:lpstr>
      <vt:lpstr>CALENDÁRIO</vt:lpstr>
      <vt:lpstr>LISTA1</vt:lpstr>
      <vt:lpstr>LISTA2</vt:lpstr>
      <vt:lpstr>LISTA3</vt:lpstr>
      <vt:lpstr>LISTA4</vt:lpstr>
      <vt:lpstr>LISTA5</vt:lpstr>
      <vt:lpstr>LISTA6</vt:lpstr>
      <vt:lpstr>LISTA7</vt:lpstr>
      <vt:lpstr>LISTA8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Adnailton</dc:creator>
  <cp:lastModifiedBy>USER</cp:lastModifiedBy>
  <cp:lastPrinted>2013-02-27T14:33:27Z</cp:lastPrinted>
  <dcterms:created xsi:type="dcterms:W3CDTF">2012-07-23T01:58:01Z</dcterms:created>
  <dcterms:modified xsi:type="dcterms:W3CDTF">2013-02-27T14:33:29Z</dcterms:modified>
</cp:coreProperties>
</file>